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1"/>
  </bookViews>
  <sheets>
    <sheet name="Item1" sheetId="1" state="visible" r:id="rId2"/>
    <sheet name="Item2" sheetId="2" state="visible" r:id="rId3"/>
    <sheet name="Item3" sheetId="3" state="visible" r:id="rId4"/>
    <sheet name="Item4" sheetId="4" state="visible" r:id="rId5"/>
    <sheet name="Item5" sheetId="5" state="visible" r:id="rId6"/>
    <sheet name="Item6" sheetId="6" state="visible" r:id="rId7"/>
    <sheet name="Item7" sheetId="7" state="visible" r:id="rId8"/>
    <sheet name="Item8" sheetId="8" state="visible" r:id="rId9"/>
    <sheet name="Item9" sheetId="9" state="visible" r:id="rId10"/>
    <sheet name="Item10" sheetId="10" state="visible" r:id="rId11"/>
    <sheet name="Item11" sheetId="11" state="visible" r:id="rId12"/>
    <sheet name="Item12" sheetId="12" state="visible" r:id="rId13"/>
    <sheet name="Item13" sheetId="13" state="visible" r:id="rId14"/>
    <sheet name="Item14" sheetId="14" state="hidden" r:id="rId15"/>
    <sheet name="Item15" sheetId="15" state="hidden" r:id="rId16"/>
    <sheet name="Item16" sheetId="16" state="hidden" r:id="rId17"/>
    <sheet name="Item17" sheetId="17" state="hidden" r:id="rId18"/>
    <sheet name="Item18" sheetId="18" state="hidden" r:id="rId19"/>
    <sheet name="Item19" sheetId="19" state="hidden" r:id="rId20"/>
    <sheet name="Item20" sheetId="20" state="hidden" r:id="rId21"/>
    <sheet name="Item21" sheetId="21" state="hidden" r:id="rId22"/>
    <sheet name="TOTAL" sheetId="22" state="visible" r:id="rId23"/>
    <sheet name="menores" sheetId="23" state="visible" r:id="rId24"/>
  </sheets>
  <definedNames>
    <definedName function="false" hidden="false" localSheetId="22" name="_xlnm.Print_Area" vbProcedure="false">menores!$A$1:$F$29</definedName>
    <definedName function="false" hidden="false" localSheetId="22" name="_xlnm.Print_Titles" vbProcedure="false">menores!$2:$2</definedName>
    <definedName function="false" hidden="false" localSheetId="21" name="_xlnm.Print_Area" vbProcedure="false">TOTAL!$A$1:$H$16</definedName>
    <definedName function="false" hidden="false" localSheetId="21" name="_xlnm.Print_Titles" vbProcedure="false">TOTAL!$2:$2</definedName>
    <definedName function="false" hidden="false" localSheetId="21" name="_xlnm.Print_Area_0" vbProcedure="false">TOTAL!$A$1:$G$16</definedName>
    <definedName function="false" hidden="false" localSheetId="21" name="_xlnm.Print_Titles" vbProcedure="false">TOTAL!$2:$2</definedName>
    <definedName function="false" hidden="false" localSheetId="22" name="_xlnm.Print_Titles" vbProcedure="false">menores!$2:$2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<sst xmlns="http://schemas.openxmlformats.org/spreadsheetml/2006/main" count="724" uniqueCount="121">
  <si>
    <t xml:space="preserve">ESTIMATIVA DO ITEM</t>
  </si>
  <si>
    <t xml:space="preserve">ITEM 1</t>
  </si>
  <si>
    <t xml:space="preserve">MATERIAL OU SERVIÇO</t>
  </si>
  <si>
    <t xml:space="preserve">UNIDADE</t>
  </si>
  <si>
    <t xml:space="preserve">QUANT.</t>
  </si>
  <si>
    <t xml:space="preserve">PREÇO ESTIMADO</t>
  </si>
  <si>
    <t xml:space="preserve">MENOR PREÇO</t>
  </si>
  <si>
    <t xml:space="preserve">FONTE DE PESQUISA</t>
  </si>
  <si>
    <t xml:space="preserve">PREÇOS</t>
  </si>
  <si>
    <t xml:space="preserve">DESCARTE</t>
  </si>
  <si>
    <r>
      <rPr>
        <sz val="10"/>
        <color rgb="FF00000A"/>
        <rFont val="Calibri"/>
        <family val="2"/>
        <charset val="1"/>
      </rPr>
      <t xml:space="preserve">Cartilha para Mesários 
Papel capa e miolo: AP 75g/m2
Total de páginas (capa e miolo): 28
Formato fechado: A4 
Formato aberto: A3 
Acabamento (encadernação): canoa com dois grampos e </t>
    </r>
    <r>
      <rPr>
        <i val="true"/>
        <sz val="10"/>
        <color rgb="FF00000A"/>
        <rFont val="Calibri"/>
        <family val="2"/>
        <charset val="1"/>
      </rPr>
      <t xml:space="preserve">refiles
</t>
    </r>
    <r>
      <rPr>
        <sz val="10"/>
        <color rgb="FF00000A"/>
        <rFont val="Calibri"/>
        <family val="2"/>
        <charset val="1"/>
      </rPr>
      <t xml:space="preserve">Padrão de cor: 2/2 (CMYK) 
Impressão frente e verso
Embalagem: em caixas de papelão resistentes, com capacidade máxima de 30 (trinta) quilogramas.
MLH=milheiro</t>
    </r>
  </si>
  <si>
    <t xml:space="preserve">milheiro</t>
  </si>
  <si>
    <t xml:space="preserve">CIAN GRÁFICA E EDITORA LTDA – 01.023.452/0001-51</t>
  </si>
  <si>
    <t xml:space="preserve">JOSE CARLOS DE LACERDA-ME – 37.097.672/0001-77</t>
  </si>
  <si>
    <t xml:space="preserve">EMPRESA GRÁFICA DA BAHIA – 15.257.819/0001-06</t>
  </si>
  <si>
    <t xml:space="preserve">DESVIO PADRÃO</t>
  </si>
  <si>
    <t xml:space="preserve">QUANTIDADE DE PREÇOS COLETADOS</t>
  </si>
  <si>
    <t xml:space="preserve">COEF.</t>
  </si>
  <si>
    <t xml:space="preserve">MÉDIA</t>
  </si>
  <si>
    <t xml:space="preserve">MÉDIA APÓS DESCARTE</t>
  </si>
  <si>
    <t xml:space="preserve">MEDIANA</t>
  </si>
  <si>
    <t xml:space="preserve">MENOR PREÇO UNITÁRIO COLETADO PARA O ITEM</t>
  </si>
  <si>
    <t xml:space="preserve">VALOR UNITÁRIO ESTIMADO</t>
  </si>
  <si>
    <t xml:space="preserve">VALOR TOTAL</t>
  </si>
  <si>
    <t xml:space="preserve">DESVIO: desvio padrão dos preços pesquisados, calculados por meio da função DESVPAD do editor de planilhas.</t>
  </si>
  <si>
    <t xml:space="preserve">COEF.: relação entre o DESVIO e a MÉDIA, expresso em valor percentual.</t>
  </si>
  <si>
    <t xml:space="preserve">MÉDIA: média aritmética dos preços pesquisados.</t>
  </si>
  <si>
    <t xml:space="preserve">DESCARTE: coluna que exibe os preços considerados, quando COEF. é maior que 25%. São descartados os preços fora do intervalo entre o menor preço e a soma [MÉDIA + DESVIO].</t>
  </si>
  <si>
    <t xml:space="preserve">MÉDIA APÓS DESCARTE: média aritmética dos preços dentro do intervalo acima descrito.</t>
  </si>
  <si>
    <t xml:space="preserve">MEDIANA: valor estatístico que separa a metade maior da metade menor da amostra, calculado pela função MED do editor de planilhas.</t>
  </si>
  <si>
    <t xml:space="preserve">VALOR UNITÁRIO: quando COEF. for menor ou igual a 25%, o valor unitário estimado será a MÉDIA dos preços pesquisados; quando COEF. for maior que 25%, o valor unitário será o menor valor dentre a MÉDIA APÓS DESCARTE e a MEDIANA.</t>
  </si>
  <si>
    <t xml:space="preserve">ITEM 2</t>
  </si>
  <si>
    <t xml:space="preserve">Cédula de votação – eleição majoritária  Gramatura: 75g/m2. Especificação: papel opaco na cor amarela com impressão em off set na cor preta na frente/verso (1x1), dimensões: altura de 84mm x largura 191mm (largura após a dobra de 84mm), conforme modelo.  Embalagem: pacote com 500 cédulas, embalados em plástico transparente.  PCT = pacote</t>
  </si>
  <si>
    <t xml:space="preserve">pacote</t>
  </si>
  <si>
    <t xml:space="preserve">ITEM 3</t>
  </si>
  <si>
    <t xml:space="preserve">Cédula de votação – eleição proporcional Gramatura: 75g/m2. Especificação: papel opaco na cor branca com impressão em off set na cor preta na frente/verso (1x1), dimensões: altura de 84mm x largura 191mm (largura após a dobra de 84mm), conforme modelo. Embalagem: pacote com 500 cédulas, embalados em plástico transparente. PCT = pacote</t>
  </si>
  <si>
    <t xml:space="preserve">ITEM 4</t>
  </si>
  <si>
    <t xml:space="preserve">Senha modelo 7 Formato: 65x55 mm (largura x altura). Gramatura: 50g/m2 (papel jornal). Especificação: senha com impressão em preto na frente. Embalagem: pacote com 50 senhas, embalados em plástico transparente  PCT= pacote</t>
  </si>
  <si>
    <t xml:space="preserve">ITEM 5</t>
  </si>
  <si>
    <t xml:space="preserve">Crachá – Colaborador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UND = unidade</t>
  </si>
  <si>
    <t xml:space="preserve">unidade</t>
  </si>
  <si>
    <t xml:space="preserve">ITEM 6</t>
  </si>
  <si>
    <t xml:space="preserve">Crachá – Coordenador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t>
  </si>
  <si>
    <t xml:space="preserve">ITEM 7</t>
  </si>
  <si>
    <t xml:space="preserve">Crachá – Membros da Junta Apuradora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t>
  </si>
  <si>
    <t xml:space="preserve">ITEM 8</t>
  </si>
  <si>
    <t xml:space="preserve">Crachás – Mesários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t>
  </si>
  <si>
    <t xml:space="preserve">ITEM 9</t>
  </si>
  <si>
    <t xml:space="preserve">Etiquetas para envelope (documentos da eleição)  Formato: A4 Gramatura: 75g/m2. Especificação: etiqueta adesiva na cor branca com impressão em preto na frente e com serrilha ao meio, sendo 2(duas) etiquetas por folha. Embalagem: pacote com 25 folhas, embalados em plástico transparente. FL = folha</t>
  </si>
  <si>
    <t xml:space="preserve">folha</t>
  </si>
  <si>
    <t xml:space="preserve">ITEM 10</t>
  </si>
  <si>
    <t xml:space="preserve">Folder para mesário Papel: AP 75g/m², tipo couchê liso  Total de páginas: 4 (quatro) Formato fechado: A4  Formato aberto: A3 (com uma dobra)  Padrão de cor: preto e branco   Embalagem: pacotes com 25 folders, embalados em plástico transparente. MLH = milheiro</t>
  </si>
  <si>
    <t xml:space="preserve">ITEM 11</t>
  </si>
  <si>
    <t xml:space="preserve">Formulário controle material de eleição/recibo de devolução de material  Formato: A4 (210 x 297mm). Gramatura: 75g/m2. Especificação: papel autocopiativo, com impressão em preto na frente. Jogo com 03 (vias); 1ª via: azul, 2ª via: branca, 3ª via: amarela. Embalagem: bloco com 50 jogos.  BL = bloco</t>
  </si>
  <si>
    <t xml:space="preserve">bloco</t>
  </si>
  <si>
    <t xml:space="preserve">ITEM 12</t>
  </si>
  <si>
    <t xml:space="preserve">Recibo da Entrega de UE/Devolução de UE (par de recibos) Formato: 215x105 mm (largura x altura). Gramatura: 75g/m2. Especificação: recibo na cor branca com impressão em preto na frente com serrilha ao meio. Embalagem: pacote com 25 unidades, embalados em plástico transparente. MLH=milheiro</t>
  </si>
  <si>
    <t xml:space="preserve">ITEM 13</t>
  </si>
  <si>
    <t xml:space="preserve">Preferenciais • dimensões: 105 mm X 148 mm; • cor: 1 X 0; • papel: offset; • gramatura: 75 g/m2 UND=unidade</t>
  </si>
  <si>
    <t xml:space="preserve">ITEM 14</t>
  </si>
  <si>
    <t xml:space="preserve">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t>
  </si>
  <si>
    <t xml:space="preserve">BERNARDES COMERCIO E INDUSTRIA GRAFICA - EIRELI</t>
  </si>
  <si>
    <t xml:space="preserve">GRAFICA E EDITORA LICEU LTDA</t>
  </si>
  <si>
    <t xml:space="preserve">CSS EDITORA GRAFICA - EIRELI</t>
  </si>
  <si>
    <t xml:space="preserve">AUDICEU DE SOUZA SANTOS</t>
  </si>
  <si>
    <t xml:space="preserve">GLOBALPRINT EDITORA GRAFICA EIRELI</t>
  </si>
  <si>
    <t xml:space="preserve">BAZAR E PAPELARIA MN LTDA</t>
  </si>
  <si>
    <t xml:space="preserve">IMPRIMEART- GRAFICA, EDITORA E PAPELARIA EIRELI</t>
  </si>
  <si>
    <t xml:space="preserve">CROMOS EDITORA E INDUSTRIA GRAFICA LTDA</t>
  </si>
  <si>
    <t xml:space="preserve">BAHIA GRAF LTDA</t>
  </si>
  <si>
    <t xml:space="preserve">GRAFICA IGUACU LTDA</t>
  </si>
  <si>
    <t xml:space="preserve">RB COMUNICACAO VISUAL EIRELI</t>
  </si>
  <si>
    <t xml:space="preserve">PLANET GRAF COMERCIO E IMPRESSAO DE PAPEL LTDA</t>
  </si>
  <si>
    <t xml:space="preserve">BOXFORTE COMERCIO E SERVICOS LTDA</t>
  </si>
  <si>
    <t xml:space="preserve">G.M DE BARROS EIRELI</t>
  </si>
  <si>
    <t xml:space="preserve">ITEM 15</t>
  </si>
  <si>
    <t xml:space="preserve">Etiqueta auto adesiva Fluorescente Amarelo
Folha em formato carta;
Gramatura 75 g/m2
30 etiquetas de tamanho 25,4 x 66,7mm, por folha.
Acondicionadas em embalagem com 05 folhas (150 etiquetas), embaladas em plástico transparente. Pacotes acondicionados em caixas</t>
  </si>
  <si>
    <t xml:space="preserve">embalagem</t>
  </si>
  <si>
    <t xml:space="preserve">GRAFICPAPER COMERCIO E SERVICOS EIRELI</t>
  </si>
  <si>
    <t xml:space="preserve">CONTABILISTA</t>
  </si>
  <si>
    <t xml:space="preserve">DATASUPRIWEB</t>
  </si>
  <si>
    <t xml:space="preserve">ESPACIAL</t>
  </si>
  <si>
    <t xml:space="preserve">GIMBA</t>
  </si>
  <si>
    <t xml:space="preserve">ITEM 16</t>
  </si>
  <si>
    <t xml:space="preserve">Etiqueta auto adesiva Fluorescente Verde
Folha em formato carta;
Gramatura 75 g/m2
30 etiquetas de tamanho 25,4 x 66,7mm, por folha.
Acondicionadas em embalagem com 05 folhas (150 etiquetas), embaladas em plástico transparente. Pacotes acondicionados em caixas</t>
  </si>
  <si>
    <t xml:space="preserve">ITEM 17</t>
  </si>
  <si>
    <t xml:space="preserve">Etiqueta auto adesiva Fluorescente Laranja
Folha em formato carta;
Gramatura 75 g/m2
30 etiquetas de tamanho 25,4 x 66,7mm, por folha.
Acondicionadas em embalagem com 05 folhas (150 etiquetas), embaladas em plástico transparente. Pacotes acondicionados em caixas</t>
  </si>
  <si>
    <t xml:space="preserve">ITEM 18</t>
  </si>
  <si>
    <t xml:space="preserve">Etiqueta auto adesiva Fluorescente Magenta
Folha em formato carta;
Gramatura 75 g/m2
30 etiquetas de tamanho 25,4 x 66,7mm, por folha.
Acondicionadas em embalagem com 05 folhas (150 etiquetas), embaladas em plástico transparente. Pacotes acondicionados em caixas</t>
  </si>
  <si>
    <t xml:space="preserve">LEPOK</t>
  </si>
  <si>
    <t xml:space="preserve">NAGEM</t>
  </si>
  <si>
    <t xml:space="preserve">ITEM 19</t>
  </si>
  <si>
    <t xml:space="preserve">Etiqueta auto adesiva Branca
Folha em formato carta;
Gramatura 75 g/m2
30 etiquetas de tamanho 25,4 x 66,7mm, por folha.
Acondicionadas em embalagem com 10 folhas (300 etiquetas), embaladas em plástico transparente. Pacotes acondicionados em caixas</t>
  </si>
  <si>
    <t xml:space="preserve">AMERICANAS</t>
  </si>
  <si>
    <t xml:space="preserve">KALUNGA</t>
  </si>
  <si>
    <t xml:space="preserve">TILIBRA EXPRESS</t>
  </si>
  <si>
    <t xml:space="preserve">ITEM 20</t>
  </si>
  <si>
    <t xml:space="preserve">Capas para Processo em Papel Sintético - Cor Azul
com fibras desorientadas,  resistentes ao rasgo, impermeável, gramatura variando entre 200 e 240 g/m², med. 34,5 x 50,6 cm (aberta), vincada ao meio. A capa deverá ter capacidade para acondicionar 250 folhas aproximadamente</t>
  </si>
  <si>
    <t xml:space="preserve">BRUNO SANTONI BECKER PAPEIS</t>
  </si>
  <si>
    <t xml:space="preserve">INLABEL SOLUCOES EM ROTULOS ADESIVOS EIRELI</t>
  </si>
  <si>
    <t xml:space="preserve">INTERLABEL SOLUCOES EM ROTULAGEM EIRELI</t>
  </si>
  <si>
    <t xml:space="preserve">JOSE DE SALES SOBRINHO SERVICOS GRAFICOS</t>
  </si>
  <si>
    <t xml:space="preserve">ITEM 21</t>
  </si>
  <si>
    <t xml:space="preserve">Capas para Processo em Papel Sintético - Cor Verde
com fibras desorientadas, resistentes ao rasgo, impermeável, gramatura variando entre 200 e 240 g/m², med. 34,5 x 50,6 cm (aberta), vincada ao meio. A capa deverá ter capacidade para acondicionar 250 folhas aproximadamente</t>
  </si>
  <si>
    <t xml:space="preserve">GRAFICA 3 COMUNICACAO E SERVICOS GRAFICOS LTDA</t>
  </si>
  <si>
    <t xml:space="preserve">RESULTADO DA ESTIMATIVA</t>
  </si>
  <si>
    <t xml:space="preserve">Lote</t>
  </si>
  <si>
    <t xml:space="preserve">Item</t>
  </si>
  <si>
    <t xml:space="preserve">Descrição</t>
  </si>
  <si>
    <t xml:space="preserve">Unidade de Fornecimento</t>
  </si>
  <si>
    <t xml:space="preserve">Quantidade</t>
  </si>
  <si>
    <t xml:space="preserve">Valor Unitário</t>
  </si>
  <si>
    <t xml:space="preserve">Valor Total do Item</t>
  </si>
  <si>
    <t xml:space="preserve">Valor Total do Lote</t>
  </si>
  <si>
    <t xml:space="preserve">nihil</t>
  </si>
  <si>
    <t xml:space="preserve">não se aplica</t>
  </si>
  <si>
    <t xml:space="preserve">VALOR TOTAL ESTIMADO</t>
  </si>
  <si>
    <t xml:space="preserve">MENORES PREÇOS OFERTADOS</t>
  </si>
  <si>
    <t xml:space="preserve">Valor Total</t>
  </si>
  <si>
    <t xml:space="preserve">Fornec.</t>
  </si>
  <si>
    <t xml:space="preserve">VALOR TOTAL - MENORES PREÇOS OFERTADOS</t>
  </si>
</sst>
</file>

<file path=xl/styles.xml><?xml version="1.0" encoding="utf-8"?>
<styleSheet xmlns="http://schemas.openxmlformats.org/spreadsheetml/2006/main">
  <numFmts count="6">
    <numFmt numFmtId="164" formatCode="General"/>
    <numFmt numFmtId="165" formatCode="[$R$-416]\ #,##0.00;[RED]\-[$R$-416]\ #,##0.00"/>
    <numFmt numFmtId="166" formatCode="General"/>
    <numFmt numFmtId="167" formatCode="0.00%"/>
    <numFmt numFmtId="168" formatCode="_-* #,##0.00_-;\-* #,##0.00_-;_-* \-??_-;_-@_-"/>
    <numFmt numFmtId="169" formatCode="_-&quot;R$ &quot;* #,##0.00_-;&quot;-R$ &quot;* #,##0.00_-;_-&quot;R$ &quot;* \-??_-;_-@_-"/>
  </numFmts>
  <fonts count="24">
    <font>
      <sz val="10"/>
      <name val="Arial"/>
      <family val="2"/>
      <charset val="1"/>
    </font>
    <font>
      <sz val="10"/>
      <name val="Arial"/>
      <family val="0"/>
    </font>
    <font>
      <sz val="10"/>
      <name val="Arial"/>
      <family val="0"/>
    </font>
    <font>
      <sz val="10"/>
      <name val="Arial"/>
      <family val="0"/>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val="single"/>
      <sz val="10"/>
      <name val="Mangal"/>
      <family val="2"/>
      <charset val="1"/>
    </font>
    <font>
      <sz val="10"/>
      <name val="Mangal"/>
      <family val="2"/>
      <charset val="1"/>
    </font>
    <font>
      <sz val="10"/>
      <name val="Calibri"/>
      <family val="2"/>
      <charset val="1"/>
    </font>
    <font>
      <b val="true"/>
      <sz val="12"/>
      <name val="Calibri"/>
      <family val="2"/>
      <charset val="1"/>
    </font>
    <font>
      <b val="true"/>
      <sz val="10"/>
      <name val="Calibri"/>
      <family val="2"/>
      <charset val="1"/>
    </font>
    <font>
      <sz val="10"/>
      <color rgb="FF00000A"/>
      <name val="Calibri"/>
      <family val="2"/>
      <charset val="1"/>
    </font>
    <font>
      <i val="true"/>
      <sz val="10"/>
      <color rgb="FF00000A"/>
      <name val="Calibri"/>
      <family val="2"/>
      <charset val="1"/>
    </font>
    <font>
      <sz val="10"/>
      <color rgb="FF000000"/>
      <name val="Calibri"/>
      <family val="2"/>
      <charset val="1"/>
    </font>
    <font>
      <b val="true"/>
      <sz val="10"/>
      <color rgb="FF000000"/>
      <name val="Calibri"/>
      <family val="2"/>
      <charset val="1"/>
    </font>
    <font>
      <b val="true"/>
      <sz val="9"/>
      <name val="Calibri"/>
      <family val="2"/>
      <charset val="1"/>
    </font>
    <font>
      <sz val="20"/>
      <name val="Calibri"/>
      <family val="2"/>
      <charset val="1"/>
    </font>
    <font>
      <sz val="12"/>
      <name val="Calibri"/>
      <family val="2"/>
      <charset val="1"/>
    </font>
    <font>
      <b val="true"/>
      <sz val="13"/>
      <name val="Calibri"/>
      <family val="2"/>
      <charset val="1"/>
    </font>
  </fonts>
  <fills count="11">
    <fill>
      <patternFill patternType="none"/>
    </fill>
    <fill>
      <patternFill patternType="gray125"/>
    </fill>
    <fill>
      <patternFill patternType="solid">
        <fgColor rgb="FF000000"/>
        <bgColor rgb="FF00000A"/>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7">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hair"/>
      <right style="hair"/>
      <top style="hair"/>
      <bottom style="hair"/>
      <diagonal/>
    </border>
    <border diagonalUp="false" diagonalDown="false">
      <left style="hair"/>
      <right/>
      <top style="hair"/>
      <bottom style="hair"/>
      <diagonal/>
    </border>
    <border diagonalUp="false" diagonalDown="false">
      <left/>
      <right/>
      <top style="hair"/>
      <bottom/>
      <diagonal/>
    </border>
    <border diagonalUp="false" diagonalDown="false">
      <left/>
      <right/>
      <top style="hair"/>
      <bottom style="hair"/>
      <diagonal/>
    </border>
    <border diagonalUp="false" diagonalDown="false">
      <left style="hair"/>
      <right style="hair"/>
      <top style="hair"/>
      <bottom/>
      <diagonal/>
    </border>
  </borders>
  <cellStyleXfs count="3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xf numFmtId="164" fontId="8" fillId="7"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9" fillId="8" borderId="0" applyFont="true" applyBorder="false" applyAlignment="true" applyProtection="false">
      <alignment horizontal="general" vertical="bottom" textRotation="0" wrapText="false" indent="0" shrinkToFit="false"/>
    </xf>
    <xf numFmtId="164" fontId="10" fillId="8" borderId="1" applyFont="true" applyBorder="tru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5"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center" vertical="bottom" textRotation="90" wrapText="false" indent="0" shrinkToFit="false"/>
    </xf>
    <xf numFmtId="164" fontId="6" fillId="0" borderId="0" applyFont="true" applyBorder="false" applyAlignment="true" applyProtection="false">
      <alignment horizontal="general" vertical="bottom" textRotation="0" wrapText="false" indent="0" shrinkToFit="false"/>
    </xf>
  </cellStyleXfs>
  <cellXfs count="61">
    <xf numFmtId="164"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true">
      <alignment horizontal="general" vertical="bottom" textRotation="0" wrapText="false" indent="0" shrinkToFit="false"/>
      <protection locked="false" hidden="false"/>
    </xf>
    <xf numFmtId="164" fontId="14" fillId="9" borderId="2" xfId="0" applyFont="true" applyBorder="true" applyAlignment="true" applyProtection="true">
      <alignment horizontal="center" vertical="bottom" textRotation="0" wrapText="false" indent="0" shrinkToFit="false"/>
      <protection locked="true" hidden="false"/>
    </xf>
    <xf numFmtId="164" fontId="15" fillId="0" borderId="3" xfId="0" applyFont="true" applyBorder="true" applyAlignment="true" applyProtection="true">
      <alignment horizontal="center" vertical="center" textRotation="0" wrapText="false" indent="0" shrinkToFit="false"/>
      <protection locked="false" hidden="false"/>
    </xf>
    <xf numFmtId="164" fontId="15" fillId="10" borderId="3" xfId="0" applyFont="true" applyBorder="true" applyAlignment="true" applyProtection="true">
      <alignment horizontal="center" vertical="center" textRotation="0" wrapText="false" indent="0" shrinkToFit="false"/>
      <protection locked="true" hidden="false"/>
    </xf>
    <xf numFmtId="164" fontId="15" fillId="10" borderId="3" xfId="0" applyFont="true" applyBorder="true" applyAlignment="true" applyProtection="true">
      <alignment horizontal="center" vertical="center" textRotation="0" wrapText="true" indent="0" shrinkToFit="false"/>
      <protection locked="true" hidden="false"/>
    </xf>
    <xf numFmtId="164" fontId="15" fillId="10" borderId="2" xfId="0" applyFont="true" applyBorder="true" applyAlignment="true" applyProtection="true">
      <alignment horizontal="center" vertical="center" textRotation="0" wrapText="false" indent="0" shrinkToFit="false"/>
      <protection locked="true" hidden="false"/>
    </xf>
    <xf numFmtId="164" fontId="15" fillId="10" borderId="2" xfId="0" applyFont="true" applyBorder="true" applyAlignment="true" applyProtection="true">
      <alignment horizontal="center" vertical="center" textRotation="0" wrapText="true" indent="0" shrinkToFit="false"/>
      <protection locked="true" hidden="false"/>
    </xf>
    <xf numFmtId="164" fontId="16" fillId="0" borderId="2" xfId="0" applyFont="true" applyBorder="true" applyAlignment="true" applyProtection="true">
      <alignment horizontal="general" vertical="top" textRotation="0" wrapText="true" indent="0" shrinkToFit="false"/>
      <protection locked="false" hidden="false"/>
    </xf>
    <xf numFmtId="164" fontId="18" fillId="0" borderId="2" xfId="0" applyFont="true" applyBorder="true" applyAlignment="true" applyProtection="true">
      <alignment horizontal="center" vertical="center" textRotation="0" wrapText="true" indent="0" shrinkToFit="false"/>
      <protection locked="false" hidden="false"/>
    </xf>
    <xf numFmtId="164" fontId="18" fillId="0" borderId="2" xfId="0" applyFont="true" applyBorder="true" applyAlignment="true" applyProtection="true">
      <alignment horizontal="center" vertical="center" textRotation="0" wrapText="false" indent="0" shrinkToFit="true"/>
      <protection locked="false" hidden="false"/>
    </xf>
    <xf numFmtId="165" fontId="19" fillId="10" borderId="2" xfId="0" applyFont="true" applyBorder="true" applyAlignment="true" applyProtection="true">
      <alignment horizontal="center" vertical="center" textRotation="0" wrapText="false" indent="0" shrinkToFit="true"/>
      <protection locked="true" hidden="false"/>
    </xf>
    <xf numFmtId="164" fontId="20" fillId="0" borderId="2" xfId="0" applyFont="true" applyBorder="true" applyAlignment="false" applyProtection="true">
      <alignment horizontal="general" vertical="bottom" textRotation="0" wrapText="false" indent="0" shrinkToFit="false"/>
      <protection locked="false" hidden="false"/>
    </xf>
    <xf numFmtId="165" fontId="19" fillId="0" borderId="2" xfId="0" applyFont="true" applyBorder="true" applyAlignment="true" applyProtection="true">
      <alignment horizontal="center" vertical="bottom" textRotation="0" wrapText="false" indent="0" shrinkToFit="true"/>
      <protection locked="false" hidden="false"/>
    </xf>
    <xf numFmtId="165" fontId="19" fillId="10" borderId="2" xfId="0" applyFont="true" applyBorder="true" applyAlignment="true" applyProtection="true">
      <alignment horizontal="center" vertical="bottom" textRotation="0" wrapText="false" indent="0" shrinkToFit="true"/>
      <protection locked="true" hidden="false"/>
    </xf>
    <xf numFmtId="164" fontId="15" fillId="0" borderId="4" xfId="0" applyFont="true" applyBorder="true" applyAlignment="true" applyProtection="true">
      <alignment horizontal="center" vertical="center" textRotation="0" wrapText="false" indent="0" shrinkToFit="false"/>
      <protection locked="false" hidden="false"/>
    </xf>
    <xf numFmtId="164" fontId="18" fillId="0" borderId="4" xfId="0" applyFont="true" applyBorder="true" applyAlignment="true" applyProtection="true">
      <alignment horizontal="left" vertical="center" textRotation="0" wrapText="true" indent="0" shrinkToFit="false"/>
      <protection locked="false" hidden="false"/>
    </xf>
    <xf numFmtId="164" fontId="18" fillId="0" borderId="5" xfId="0" applyFont="true" applyBorder="true" applyAlignment="true" applyProtection="true">
      <alignment horizontal="left" vertical="center" textRotation="0" wrapText="true" indent="0" shrinkToFit="false"/>
      <protection locked="false" hidden="false"/>
    </xf>
    <xf numFmtId="164" fontId="18" fillId="0" borderId="5" xfId="0" applyFont="true" applyBorder="true" applyAlignment="true" applyProtection="true">
      <alignment horizontal="center" vertical="center" textRotation="0" wrapText="true" indent="0" shrinkToFit="false"/>
      <protection locked="false" hidden="false"/>
    </xf>
    <xf numFmtId="164" fontId="18" fillId="0" borderId="4" xfId="0" applyFont="true" applyBorder="true" applyAlignment="true" applyProtection="true">
      <alignment horizontal="center" vertical="center" textRotation="0" wrapText="true" indent="0" shrinkToFit="false"/>
      <protection locked="false" hidden="false"/>
    </xf>
    <xf numFmtId="164" fontId="20" fillId="0" borderId="4" xfId="0" applyFont="true" applyBorder="true" applyAlignment="false" applyProtection="true">
      <alignment horizontal="general" vertical="bottom" textRotation="0" wrapText="false" indent="0" shrinkToFit="false"/>
      <protection locked="false" hidden="false"/>
    </xf>
    <xf numFmtId="165" fontId="19" fillId="0" borderId="0" xfId="0" applyFont="true" applyBorder="true" applyAlignment="true" applyProtection="true">
      <alignment horizontal="center" vertical="bottom" textRotation="0" wrapText="false" indent="0" shrinkToFit="false"/>
      <protection locked="false" hidden="false"/>
    </xf>
    <xf numFmtId="164" fontId="19" fillId="10" borderId="2" xfId="0" applyFont="true" applyBorder="true" applyAlignment="true" applyProtection="true">
      <alignment horizontal="center" vertical="center" textRotation="0" wrapText="false" indent="0" shrinkToFit="false"/>
      <protection locked="true" hidden="false"/>
    </xf>
    <xf numFmtId="164" fontId="19" fillId="10" borderId="2" xfId="0" applyFont="true" applyBorder="true" applyAlignment="true" applyProtection="true">
      <alignment horizontal="center" vertical="center" textRotation="0" wrapText="true" indent="0" shrinkToFit="false"/>
      <protection locked="true" hidden="false"/>
    </xf>
    <xf numFmtId="165" fontId="13" fillId="0" borderId="0" xfId="0" applyFont="true" applyBorder="true" applyAlignment="true" applyProtection="true">
      <alignment horizontal="left" vertical="bottom" textRotation="0" wrapText="false" indent="0" shrinkToFit="false"/>
      <protection locked="false" hidden="false"/>
    </xf>
    <xf numFmtId="166" fontId="13" fillId="10" borderId="2" xfId="0" applyFont="true" applyBorder="true" applyAlignment="true" applyProtection="true">
      <alignment horizontal="center" vertical="bottom" textRotation="0" wrapText="false" indent="0" shrinkToFit="false"/>
      <protection locked="true" hidden="false"/>
    </xf>
    <xf numFmtId="167" fontId="13" fillId="10" borderId="6" xfId="0" applyFont="true" applyBorder="true" applyAlignment="true" applyProtection="true">
      <alignment horizontal="center" vertical="bottom" textRotation="0" wrapText="false" indent="0" shrinkToFit="false"/>
      <protection locked="true" hidden="false"/>
    </xf>
    <xf numFmtId="165" fontId="18" fillId="10" borderId="4" xfId="0" applyFont="true" applyBorder="true" applyAlignment="true" applyProtection="true">
      <alignment horizontal="center" vertical="bottom" textRotation="0" wrapText="false" indent="0" shrinkToFit="true"/>
      <protection locked="true" hidden="false"/>
    </xf>
    <xf numFmtId="165" fontId="18" fillId="10" borderId="2" xfId="0" applyFont="true" applyBorder="true" applyAlignment="true" applyProtection="true">
      <alignment horizontal="center" vertical="bottom" textRotation="0" wrapText="false" indent="0" shrinkToFit="true"/>
      <protection locked="true" hidden="false"/>
    </xf>
    <xf numFmtId="165" fontId="15" fillId="10" borderId="2" xfId="0" applyFont="true" applyBorder="true" applyAlignment="true" applyProtection="true">
      <alignment horizontal="left" vertical="bottom" textRotation="0" wrapText="false" indent="0" shrinkToFit="false"/>
      <protection locked="true" hidden="false"/>
    </xf>
    <xf numFmtId="165" fontId="13" fillId="10" borderId="2" xfId="0" applyFont="true" applyBorder="true" applyAlignment="true" applyProtection="true">
      <alignment horizontal="right" vertical="bottom" textRotation="0" wrapText="false" indent="0" shrinkToFit="true"/>
      <protection locked="true" hidden="false"/>
    </xf>
    <xf numFmtId="164" fontId="15" fillId="0" borderId="0" xfId="0" applyFont="true" applyBorder="true" applyAlignment="true" applyProtection="true">
      <alignment horizontal="general" vertical="bottom" textRotation="0" wrapText="false" indent="0" shrinkToFit="false"/>
      <protection locked="false" hidden="false"/>
    </xf>
    <xf numFmtId="165" fontId="13" fillId="0" borderId="4" xfId="0" applyFont="true" applyBorder="true" applyAlignment="true" applyProtection="true">
      <alignment horizontal="left" vertical="bottom" textRotation="0" wrapText="false" indent="0" shrinkToFit="false"/>
      <protection locked="false" hidden="false"/>
    </xf>
    <xf numFmtId="165" fontId="13" fillId="0" borderId="0" xfId="0" applyFont="true" applyBorder="true" applyAlignment="true" applyProtection="true">
      <alignment horizontal="right" vertical="bottom" textRotation="0" wrapText="false" indent="0" shrinkToFit="false"/>
      <protection locked="false" hidden="false"/>
    </xf>
    <xf numFmtId="165" fontId="13" fillId="0" borderId="0" xfId="0" applyFont="true" applyBorder="true" applyAlignment="true" applyProtection="true">
      <alignment horizontal="general" vertical="bottom" textRotation="0" wrapText="false" indent="0" shrinkToFit="false"/>
      <protection locked="false" hidden="false"/>
    </xf>
    <xf numFmtId="164" fontId="15" fillId="0" borderId="0" xfId="0" applyFont="true" applyBorder="true" applyAlignment="true" applyProtection="true">
      <alignment horizontal="center" vertical="bottom" textRotation="0" wrapText="false" indent="0" shrinkToFit="false"/>
      <protection locked="false" hidden="false"/>
    </xf>
    <xf numFmtId="165" fontId="18" fillId="0" borderId="0" xfId="0" applyFont="true" applyBorder="true" applyAlignment="true" applyProtection="true">
      <alignment horizontal="general" vertical="bottom" textRotation="0" wrapText="false" indent="0" shrinkToFit="false"/>
      <protection locked="false" hidden="false"/>
    </xf>
    <xf numFmtId="165" fontId="19" fillId="10" borderId="2" xfId="0" applyFont="true" applyBorder="true" applyAlignment="true" applyProtection="true">
      <alignment horizontal="center" vertical="center" textRotation="0" wrapText="false" indent="0" shrinkToFit="false"/>
      <protection locked="true" hidden="false"/>
    </xf>
    <xf numFmtId="165" fontId="18" fillId="10" borderId="2" xfId="0" applyFont="true" applyBorder="true" applyAlignment="true" applyProtection="true">
      <alignment horizontal="right" vertical="bottom" textRotation="0" wrapText="false" indent="0" shrinkToFit="true"/>
      <protection locked="true" hidden="false"/>
    </xf>
    <xf numFmtId="165" fontId="19" fillId="0" borderId="0" xfId="0" applyFont="true" applyBorder="true" applyAlignment="true" applyProtection="true">
      <alignment horizontal="general" vertical="bottom" textRotation="0" wrapText="false" indent="0" shrinkToFit="false"/>
      <protection locked="false" hidden="false"/>
    </xf>
    <xf numFmtId="164" fontId="13" fillId="10" borderId="6" xfId="0" applyFont="true" applyBorder="true" applyAlignment="true" applyProtection="true">
      <alignment horizontal="general" vertical="bottom" textRotation="0" wrapText="true" indent="0" shrinkToFit="false"/>
      <protection locked="true" hidden="false"/>
    </xf>
    <xf numFmtId="164" fontId="13" fillId="10" borderId="2" xfId="0" applyFont="true" applyBorder="true" applyAlignment="true" applyProtection="true">
      <alignment horizontal="general" vertical="bottom" textRotation="0" wrapText="true" indent="0" shrinkToFit="false"/>
      <protection locked="true" hidden="false"/>
    </xf>
    <xf numFmtId="164" fontId="18" fillId="0" borderId="2" xfId="0" applyFont="true" applyBorder="true" applyAlignment="true" applyProtection="true">
      <alignment horizontal="general" vertical="top" textRotation="0" wrapText="true" indent="0" shrinkToFit="false"/>
      <protection locked="false" hidden="false"/>
    </xf>
    <xf numFmtId="164" fontId="13" fillId="0" borderId="0" xfId="0" applyFont="true" applyBorder="fals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4" fontId="14" fillId="9" borderId="2" xfId="0" applyFont="true" applyBorder="true" applyAlignment="true" applyProtection="false">
      <alignment horizontal="center" vertical="center" textRotation="0" wrapText="true" indent="0" shrinkToFit="false"/>
      <protection locked="true" hidden="false"/>
    </xf>
    <xf numFmtId="164" fontId="15" fillId="10" borderId="2" xfId="0" applyFont="true" applyBorder="true" applyAlignment="true" applyProtection="false">
      <alignment horizontal="center" vertical="center" textRotation="0" wrapText="true" indent="0" shrinkToFit="false"/>
      <protection locked="true" hidden="false"/>
    </xf>
    <xf numFmtId="164" fontId="13" fillId="10" borderId="2" xfId="0" applyFont="true" applyBorder="true" applyAlignment="true" applyProtection="false">
      <alignment horizontal="center" vertical="center" textRotation="0" wrapText="true" indent="0" shrinkToFit="false"/>
      <protection locked="true" hidden="false"/>
    </xf>
    <xf numFmtId="166" fontId="13" fillId="10" borderId="2" xfId="0" applyFont="true" applyBorder="true" applyAlignment="true" applyProtection="false">
      <alignment horizontal="general" vertical="center" textRotation="0" wrapText="true" indent="0" shrinkToFit="false"/>
      <protection locked="true" hidden="false"/>
    </xf>
    <xf numFmtId="168" fontId="13" fillId="10" borderId="2" xfId="15" applyFont="true" applyBorder="true" applyAlignment="true" applyProtection="true">
      <alignment horizontal="general" vertical="center" textRotation="0" wrapText="true" indent="0" shrinkToFit="false"/>
      <protection locked="true" hidden="false"/>
    </xf>
    <xf numFmtId="169" fontId="13" fillId="10" borderId="2" xfId="17" applyFont="true" applyBorder="true" applyAlignment="true" applyProtection="true">
      <alignment horizontal="general" vertical="center" textRotation="0" wrapText="true" indent="0" shrinkToFit="false"/>
      <protection locked="true" hidden="false"/>
    </xf>
    <xf numFmtId="169" fontId="13" fillId="10" borderId="2" xfId="17" applyFont="true" applyBorder="true" applyAlignment="true" applyProtection="true">
      <alignment horizontal="center" vertical="center" textRotation="0" wrapText="true" indent="0" shrinkToFit="false"/>
      <protection locked="true" hidden="false"/>
    </xf>
    <xf numFmtId="164" fontId="21" fillId="10" borderId="2" xfId="0" applyFont="true" applyBorder="true" applyAlignment="true" applyProtection="false">
      <alignment horizontal="center" vertical="center" textRotation="0" wrapText="true" indent="0" shrinkToFit="false"/>
      <protection locked="true" hidden="false"/>
    </xf>
    <xf numFmtId="169" fontId="22" fillId="10" borderId="2" xfId="17" applyFont="true" applyBorder="true" applyAlignment="true" applyProtection="true">
      <alignment horizontal="center" vertical="center" textRotation="0" wrapText="true" indent="0" shrinkToFit="false"/>
      <protection locked="true" hidden="false"/>
    </xf>
    <xf numFmtId="164" fontId="14" fillId="0" borderId="4" xfId="0" applyFont="true" applyBorder="true" applyAlignment="true" applyProtection="false">
      <alignment horizontal="general" vertical="bottom" textRotation="0" wrapText="true" indent="0" shrinkToFit="false"/>
      <protection locked="true" hidden="false"/>
    </xf>
    <xf numFmtId="164" fontId="14" fillId="9" borderId="2" xfId="0" applyFont="true" applyBorder="true" applyAlignment="true" applyProtection="false">
      <alignment horizontal="center" vertical="bottom" textRotation="0" wrapText="true" indent="0" shrinkToFit="false"/>
      <protection locked="true" hidden="false"/>
    </xf>
    <xf numFmtId="169" fontId="14" fillId="9" borderId="2" xfId="0" applyFont="true" applyBorder="true" applyAlignment="true" applyProtection="false">
      <alignment horizontal="center" vertical="center" textRotation="0" wrapText="true" indent="0" shrinkToFit="false"/>
      <protection locked="true" hidden="false"/>
    </xf>
    <xf numFmtId="164" fontId="13" fillId="0" borderId="0" xfId="0" applyFont="true" applyBorder="false" applyAlignment="true" applyProtection="false">
      <alignment horizontal="center" vertical="bottom" textRotation="0" wrapText="true" indent="0" shrinkToFit="false"/>
      <protection locked="true" hidden="false"/>
    </xf>
    <xf numFmtId="164" fontId="15" fillId="9" borderId="2" xfId="0" applyFont="true" applyBorder="true" applyAlignment="true" applyProtection="false">
      <alignment horizontal="center" vertical="center" textRotation="0" wrapText="true" indent="0" shrinkToFit="false"/>
      <protection locked="true" hidden="false"/>
    </xf>
    <xf numFmtId="166" fontId="23" fillId="9" borderId="2" xfId="0" applyFont="true" applyBorder="true" applyAlignment="true" applyProtection="false">
      <alignment horizontal="left" vertical="center" textRotation="0" wrapText="true" indent="0" shrinkToFit="false"/>
      <protection locked="true" hidden="false"/>
    </xf>
    <xf numFmtId="169" fontId="14" fillId="9" borderId="2" xfId="0" applyFont="true" applyBorder="true" applyAlignment="true" applyProtection="false">
      <alignment horizontal="general" vertical="bottom" textRotation="0" wrapText="true" indent="0" shrinkToFit="false"/>
      <protection locked="true" hidden="false"/>
    </xf>
  </cellXfs>
  <cellStyles count="25">
    <cellStyle name="Normal" xfId="0" builtinId="0"/>
    <cellStyle name="Comma" xfId="15" builtinId="3"/>
    <cellStyle name="Comma [0]" xfId="16" builtinId="6"/>
    <cellStyle name="Currency" xfId="17" builtinId="4"/>
    <cellStyle name="Currency [0]" xfId="18" builtinId="7"/>
    <cellStyle name="Percent" xfId="19" builtinId="5"/>
    <cellStyle name="Accent 1 1" xfId="20"/>
    <cellStyle name="Accent 2 1" xfId="21"/>
    <cellStyle name="Accent 3 1" xfId="22"/>
    <cellStyle name="Accent 4" xfId="23"/>
    <cellStyle name="Bad 1" xfId="24"/>
    <cellStyle name="Error 1" xfId="25"/>
    <cellStyle name="Footnote 1" xfId="26"/>
    <cellStyle name="Good 1" xfId="27"/>
    <cellStyle name="Heading 1 1" xfId="28"/>
    <cellStyle name="Heading 2 1" xfId="29"/>
    <cellStyle name="Heading 3" xfId="30"/>
    <cellStyle name="Neutral 1" xfId="31"/>
    <cellStyle name="Note 1" xfId="32"/>
    <cellStyle name="Resultado" xfId="33"/>
    <cellStyle name="Resultado2" xfId="34"/>
    <cellStyle name="Status 1" xfId="35"/>
    <cellStyle name="Text 1" xfId="36"/>
    <cellStyle name="Título1" xfId="37"/>
    <cellStyle name="Warning 1" xfId="38"/>
  </cellStyles>
  <colors>
    <indexedColors>
      <rgbColor rgb="FF000000"/>
      <rgbColor rgb="FFFFFFFF"/>
      <rgbColor rgb="FFCC0000"/>
      <rgbColor rgb="FF00FF00"/>
      <rgbColor rgb="FF0000FF"/>
      <rgbColor rgb="FFFFFF00"/>
      <rgbColor rgb="FFFF00FF"/>
      <rgbColor rgb="FF00FFFF"/>
      <rgbColor rgb="FF800000"/>
      <rgbColor rgb="FF006600"/>
      <rgbColor rgb="FF00000A"/>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D18" activeCellId="0" sqref="D1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v>
      </c>
      <c r="B2" s="4" t="s">
        <v>2</v>
      </c>
      <c r="C2" s="4" t="s">
        <v>3</v>
      </c>
      <c r="D2" s="4" t="s">
        <v>4</v>
      </c>
      <c r="E2" s="5" t="s">
        <v>5</v>
      </c>
      <c r="F2" s="5" t="s">
        <v>6</v>
      </c>
      <c r="G2" s="4" t="s">
        <v>7</v>
      </c>
      <c r="H2" s="6" t="s">
        <v>8</v>
      </c>
      <c r="I2" s="7" t="s">
        <v>9</v>
      </c>
    </row>
    <row r="3" customFormat="false" ht="12.75" hidden="false" customHeight="true" outlineLevel="0" collapsed="false">
      <c r="A3" s="3"/>
      <c r="B3" s="8" t="s">
        <v>10</v>
      </c>
      <c r="C3" s="9" t="s">
        <v>11</v>
      </c>
      <c r="D3" s="10" t="n">
        <v>60</v>
      </c>
      <c r="E3" s="11" t="n">
        <f aca="false">IF(C20&lt;=25%,D20,MIN(E20:F20))</f>
        <v>1174</v>
      </c>
      <c r="F3" s="11" t="n">
        <f aca="false">MIN(H3:H17)</f>
        <v>998</v>
      </c>
      <c r="G3" s="12" t="s">
        <v>12</v>
      </c>
      <c r="H3" s="13" t="n">
        <v>1350</v>
      </c>
      <c r="I3" s="14" t="n">
        <f aca="false">IF(H3="","",(IF($C$20&lt;25%,"N/A",IF(H3&lt;=($D$20+$A$20),H3,"Descartado"))))</f>
        <v>1350</v>
      </c>
    </row>
    <row r="4" customFormat="false" ht="12.8" hidden="false" customHeight="false" outlineLevel="0" collapsed="false">
      <c r="A4" s="3"/>
      <c r="B4" s="8"/>
      <c r="C4" s="9"/>
      <c r="D4" s="10"/>
      <c r="E4" s="11"/>
      <c r="F4" s="11"/>
      <c r="G4" s="12" t="s">
        <v>13</v>
      </c>
      <c r="H4" s="13" t="n">
        <v>998</v>
      </c>
      <c r="I4" s="14" t="n">
        <f aca="false">IF(H4="","",(IF($C$20&lt;25%,"N/A",IF(H4&lt;=($D$20+$A$20),H4,"Descartado"))))</f>
        <v>998</v>
      </c>
    </row>
    <row r="5" customFormat="false" ht="12.8" hidden="false" customHeight="false" outlineLevel="0" collapsed="false">
      <c r="A5" s="3"/>
      <c r="B5" s="8"/>
      <c r="C5" s="9"/>
      <c r="D5" s="10"/>
      <c r="E5" s="11"/>
      <c r="F5" s="11"/>
      <c r="G5" s="12" t="s">
        <v>14</v>
      </c>
      <c r="H5" s="13" t="n">
        <v>8190.02</v>
      </c>
      <c r="I5" s="14" t="str">
        <f aca="false">IF(H5="","",(IF($C$20&lt;25%,"N/A",IF(H5&lt;=($D$20+$A$20),H5,"Descartado"))))</f>
        <v>Descartado</v>
      </c>
    </row>
    <row r="6" customFormat="false" ht="12.8" hidden="false" customHeight="false" outlineLevel="0" collapsed="false">
      <c r="A6" s="3"/>
      <c r="B6" s="8"/>
      <c r="C6" s="9"/>
      <c r="D6" s="10"/>
      <c r="E6" s="11"/>
      <c r="F6" s="11"/>
      <c r="G6" s="12"/>
      <c r="H6" s="13"/>
      <c r="I6" s="14" t="str">
        <f aca="false">IF(H6="","",(IF($C$20&lt;25%,"N/A",IF(H6&lt;=($D$20+$A$20),H6,"Descartado"))))</f>
        <v/>
      </c>
    </row>
    <row r="7" customFormat="false" ht="12.8" hidden="false" customHeight="false" outlineLevel="0" collapsed="false">
      <c r="A7" s="3"/>
      <c r="B7" s="8"/>
      <c r="C7" s="9"/>
      <c r="D7" s="10"/>
      <c r="E7" s="11"/>
      <c r="F7" s="11"/>
      <c r="G7" s="12"/>
      <c r="H7" s="13"/>
      <c r="I7" s="14" t="str">
        <f aca="false">IF(H7="","",(IF($C$20&lt;25%,"N/A",IF(H7&lt;=($D$20+$A$20),H7,"Descartado"))))</f>
        <v/>
      </c>
    </row>
    <row r="8" customFormat="false" ht="12.8" hidden="false" customHeight="false" outlineLevel="0" collapsed="false">
      <c r="A8" s="3"/>
      <c r="B8" s="8"/>
      <c r="C8" s="9"/>
      <c r="D8" s="10"/>
      <c r="E8" s="11"/>
      <c r="F8" s="11"/>
      <c r="G8" s="12"/>
      <c r="H8" s="13"/>
      <c r="I8" s="14" t="str">
        <f aca="false">IF(H8="","",(IF($C$20&lt;25%,"N/A",IF(H8&lt;=($D$20+$A$20),H8,"Descartado"))))</f>
        <v/>
      </c>
    </row>
    <row r="9" customFormat="false" ht="12.8" hidden="false" customHeight="false" outlineLevel="0" collapsed="false">
      <c r="A9" s="3"/>
      <c r="B9" s="8"/>
      <c r="C9" s="9"/>
      <c r="D9" s="10"/>
      <c r="E9" s="11"/>
      <c r="F9" s="11"/>
      <c r="G9" s="12"/>
      <c r="H9" s="13"/>
      <c r="I9" s="14" t="str">
        <f aca="false">IF(H9="","",(IF($C$20&lt;25%,"N/A",IF(H9&lt;=($D$20+$A$20),H9,"Descartado"))))</f>
        <v/>
      </c>
    </row>
    <row r="10" customFormat="false" ht="12.8" hidden="false" customHeight="false" outlineLevel="0" collapsed="false">
      <c r="A10" s="3"/>
      <c r="B10" s="8"/>
      <c r="C10" s="9"/>
      <c r="D10" s="10"/>
      <c r="E10" s="11"/>
      <c r="F10" s="11"/>
      <c r="G10" s="12"/>
      <c r="H10" s="13"/>
      <c r="I10" s="14" t="str">
        <f aca="false">IF(H10="","",(IF($C$20&lt;25%,"N/A",IF(H10&lt;=($D$20+$A$20),H10,"Descartado"))))</f>
        <v/>
      </c>
    </row>
    <row r="11" customFormat="false" ht="12.8" hidden="false" customHeight="false" outlineLevel="0" collapsed="false">
      <c r="A11" s="3"/>
      <c r="B11" s="8"/>
      <c r="C11" s="9"/>
      <c r="D11" s="10"/>
      <c r="E11" s="11"/>
      <c r="F11" s="11"/>
      <c r="G11" s="12"/>
      <c r="H11" s="13"/>
      <c r="I11" s="14" t="str">
        <f aca="false">IF(H11="","",(IF($C$20&lt;25%,"N/A",IF(H11&lt;=($D$20+$A$20),H11,"Descartado"))))</f>
        <v/>
      </c>
    </row>
    <row r="12" customFormat="false" ht="12.8" hidden="false" customHeight="false" outlineLevel="0" collapsed="false">
      <c r="A12" s="3"/>
      <c r="B12" s="8"/>
      <c r="C12" s="9"/>
      <c r="D12" s="10"/>
      <c r="E12" s="11"/>
      <c r="F12" s="11"/>
      <c r="G12" s="12"/>
      <c r="H12" s="13"/>
      <c r="I12" s="14" t="str">
        <f aca="false">IF(H12="","",(IF($C$20&lt;25%,"N/A",IF(H12&lt;=($D$20+$A$20),H12,"Descartado"))))</f>
        <v/>
      </c>
    </row>
    <row r="13" customFormat="false" ht="12.8" hidden="false" customHeight="false" outlineLevel="0" collapsed="false">
      <c r="A13" s="3"/>
      <c r="B13" s="8"/>
      <c r="C13" s="9"/>
      <c r="D13" s="10"/>
      <c r="E13" s="11"/>
      <c r="F13" s="11"/>
      <c r="G13" s="12"/>
      <c r="H13" s="13"/>
      <c r="I13" s="14" t="str">
        <f aca="false">IF(H13="","",(IF($C$20&lt;25%,"N/A",IF(H13&lt;=($D$20+$A$20),H13,"Descartado"))))</f>
        <v/>
      </c>
    </row>
    <row r="14" customFormat="false" ht="12.8" hidden="false" customHeight="false" outlineLevel="0" collapsed="false">
      <c r="A14" s="3"/>
      <c r="B14" s="8"/>
      <c r="C14" s="9"/>
      <c r="D14" s="10"/>
      <c r="E14" s="11"/>
      <c r="F14" s="11"/>
      <c r="G14" s="12"/>
      <c r="H14" s="13"/>
      <c r="I14" s="14" t="str">
        <f aca="false">IF(H14="","",(IF($C$20&lt;25%,"N/A",IF(H14&lt;=($D$20+$A$20),H14,"Descartado"))))</f>
        <v/>
      </c>
    </row>
    <row r="15" customFormat="false" ht="12.8" hidden="false" customHeight="false" outlineLevel="0" collapsed="false">
      <c r="A15" s="3"/>
      <c r="B15" s="8"/>
      <c r="C15" s="9"/>
      <c r="D15" s="10"/>
      <c r="E15" s="11"/>
      <c r="F15" s="11"/>
      <c r="G15" s="12"/>
      <c r="H15" s="13"/>
      <c r="I15" s="14" t="str">
        <f aca="false">IF(H15="","",(IF($C$20&lt;25%,"N/A",IF(H15&lt;=($D$20+$A$20),H15,"Descartado"))))</f>
        <v/>
      </c>
    </row>
    <row r="16" customFormat="false" ht="12.8" hidden="false" customHeight="false" outlineLevel="0" collapsed="false">
      <c r="A16" s="3"/>
      <c r="B16" s="8"/>
      <c r="C16" s="9"/>
      <c r="D16" s="10"/>
      <c r="E16" s="11"/>
      <c r="F16" s="11"/>
      <c r="G16" s="12"/>
      <c r="H16" s="13"/>
      <c r="I16" s="14" t="str">
        <f aca="false">IF(H16="","",(IF($C$20&lt;25%,"N/A",IF(H16&lt;=($D$20+$A$20),H16,"Descartado"))))</f>
        <v/>
      </c>
    </row>
    <row r="17" customFormat="false" ht="12.8"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4054.52276848131</v>
      </c>
      <c r="B20" s="25" t="n">
        <f aca="false">COUNT(H3:H17)</f>
        <v>3</v>
      </c>
      <c r="C20" s="26" t="n">
        <f aca="false">IF(B20&lt;2,"N/A",(A20/D20))</f>
        <v>1.15425666757233</v>
      </c>
      <c r="D20" s="27" t="n">
        <f aca="false">ROUND(AVERAGE(H3:H17),2)</f>
        <v>3512.67</v>
      </c>
      <c r="E20" s="28" t="n">
        <f aca="false">IFERROR(ROUND(IF(B20&lt;2,"N/A",(IF(C20&lt;=25%,"N/A",AVERAGE(I3:I17)))),2),"N/A")</f>
        <v>1174</v>
      </c>
      <c r="F20" s="28" t="n">
        <f aca="false">ROUND(MEDIAN(H3:H17),2)</f>
        <v>1350</v>
      </c>
      <c r="G20" s="29" t="str">
        <f aca="false">INDEX(G3:G17,MATCH(H20,H3:H17,0))</f>
        <v>JOSE CARLOS DE LACERDA-ME – 37.097.672/0001-77</v>
      </c>
      <c r="H20" s="30" t="n">
        <f aca="false">MIN(H3:H17)</f>
        <v>998</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1174</v>
      </c>
    </row>
    <row r="23" customFormat="false" ht="12.75" hidden="false" customHeight="false" outlineLevel="0" collapsed="false">
      <c r="B23" s="31"/>
      <c r="C23" s="31"/>
      <c r="D23" s="35"/>
      <c r="E23" s="35"/>
      <c r="F23" s="39"/>
      <c r="G23" s="6" t="s">
        <v>23</v>
      </c>
      <c r="H23" s="30" t="n">
        <f aca="false">ROUND(H22,2)*D3</f>
        <v>70440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D18" activeCellId="0" sqref="D1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50</v>
      </c>
      <c r="B2" s="4" t="s">
        <v>2</v>
      </c>
      <c r="C2" s="4" t="s">
        <v>3</v>
      </c>
      <c r="D2" s="4" t="s">
        <v>4</v>
      </c>
      <c r="E2" s="5" t="s">
        <v>5</v>
      </c>
      <c r="F2" s="5" t="s">
        <v>6</v>
      </c>
      <c r="G2" s="4" t="s">
        <v>7</v>
      </c>
      <c r="H2" s="6" t="s">
        <v>8</v>
      </c>
      <c r="I2" s="7" t="s">
        <v>9</v>
      </c>
    </row>
    <row r="3" customFormat="false" ht="12.75" hidden="false" customHeight="true" outlineLevel="0" collapsed="false">
      <c r="A3" s="3"/>
      <c r="B3" s="42" t="s">
        <v>51</v>
      </c>
      <c r="C3" s="9" t="s">
        <v>11</v>
      </c>
      <c r="D3" s="10" t="n">
        <v>60</v>
      </c>
      <c r="E3" s="11" t="n">
        <f aca="false">IF(C20&lt;=25%,D20,MIN(E20:F20))</f>
        <v>197.1</v>
      </c>
      <c r="F3" s="11" t="n">
        <f aca="false">MIN(H3:H17)</f>
        <v>123</v>
      </c>
      <c r="G3" s="12" t="s">
        <v>12</v>
      </c>
      <c r="H3" s="13" t="n">
        <v>250</v>
      </c>
      <c r="I3" s="14" t="n">
        <f aca="false">IF(H3="","",(IF($C$20&lt;25%,"N/A",IF(H3&lt;=($D$20+$A$20),H3,"Descartado"))))</f>
        <v>250</v>
      </c>
    </row>
    <row r="4" customFormat="false" ht="12.8" hidden="false" customHeight="false" outlineLevel="0" collapsed="false">
      <c r="A4" s="3"/>
      <c r="B4" s="42"/>
      <c r="C4" s="9"/>
      <c r="D4" s="10"/>
      <c r="E4" s="11"/>
      <c r="F4" s="11"/>
      <c r="G4" s="12" t="s">
        <v>13</v>
      </c>
      <c r="H4" s="13" t="n">
        <v>123</v>
      </c>
      <c r="I4" s="14" t="n">
        <f aca="false">IF(H4="","",(IF($C$20&lt;25%,"N/A",IF(H4&lt;=($D$20+$A$20),H4,"Descartado"))))</f>
        <v>123</v>
      </c>
    </row>
    <row r="5" customFormat="false" ht="12.8" hidden="false" customHeight="false" outlineLevel="0" collapsed="false">
      <c r="A5" s="3"/>
      <c r="B5" s="42"/>
      <c r="C5" s="9"/>
      <c r="D5" s="10"/>
      <c r="E5" s="11"/>
      <c r="F5" s="11"/>
      <c r="G5" s="12" t="s">
        <v>14</v>
      </c>
      <c r="H5" s="13" t="n">
        <v>218.31</v>
      </c>
      <c r="I5" s="14" t="n">
        <f aca="false">IF(H5="","",(IF($C$20&lt;25%,"N/A",IF(H5&lt;=($D$20+$A$20),H5,"Descartado"))))</f>
        <v>218.31</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66.1025115508733</v>
      </c>
      <c r="B20" s="25" t="n">
        <f aca="false">COUNT(H3:H17)</f>
        <v>3</v>
      </c>
      <c r="C20" s="26" t="n">
        <f aca="false">IF(B20&lt;2,"N/A",(A20/D20))</f>
        <v>0.335375502541214</v>
      </c>
      <c r="D20" s="27" t="n">
        <f aca="false">ROUND(AVERAGE(H3:H17),2)</f>
        <v>197.1</v>
      </c>
      <c r="E20" s="28" t="n">
        <f aca="false">IFERROR(ROUND(IF(B20&lt;2,"N/A",(IF(C20&lt;=25%,"N/A",AVERAGE(I3:I17)))),2),"N/A")</f>
        <v>197.1</v>
      </c>
      <c r="F20" s="28" t="n">
        <f aca="false">ROUND(MEDIAN(H3:H17),2)</f>
        <v>218.31</v>
      </c>
      <c r="G20" s="29" t="str">
        <f aca="false">INDEX(G3:G17,MATCH(H20,H3:H17,0))</f>
        <v>JOSE CARLOS DE LACERDA-ME – 37.097.672/0001-77</v>
      </c>
      <c r="H20" s="30" t="n">
        <f aca="false">MIN(H3:H17)</f>
        <v>123</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197.1</v>
      </c>
    </row>
    <row r="23" customFormat="false" ht="12.75" hidden="false" customHeight="false" outlineLevel="0" collapsed="false">
      <c r="B23" s="31"/>
      <c r="C23" s="31"/>
      <c r="D23" s="35"/>
      <c r="E23" s="35"/>
      <c r="F23" s="39"/>
      <c r="G23" s="6" t="s">
        <v>23</v>
      </c>
      <c r="H23" s="30" t="n">
        <f aca="false">ROUND(H22,2)*D3</f>
        <v>11826</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D18" activeCellId="0" sqref="D1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52</v>
      </c>
      <c r="B2" s="4" t="s">
        <v>2</v>
      </c>
      <c r="C2" s="4" t="s">
        <v>3</v>
      </c>
      <c r="D2" s="4" t="s">
        <v>4</v>
      </c>
      <c r="E2" s="5" t="s">
        <v>5</v>
      </c>
      <c r="F2" s="5" t="s">
        <v>6</v>
      </c>
      <c r="G2" s="4" t="s">
        <v>7</v>
      </c>
      <c r="H2" s="6" t="s">
        <v>8</v>
      </c>
      <c r="I2" s="7" t="s">
        <v>9</v>
      </c>
    </row>
    <row r="3" customFormat="false" ht="12.75" hidden="false" customHeight="true" outlineLevel="0" collapsed="false">
      <c r="A3" s="3"/>
      <c r="B3" s="42" t="s">
        <v>53</v>
      </c>
      <c r="C3" s="9" t="s">
        <v>54</v>
      </c>
      <c r="D3" s="10" t="n">
        <v>278</v>
      </c>
      <c r="E3" s="11" t="n">
        <f aca="false">IF(C20&lt;=25%,D20,MIN(E20:F20))</f>
        <v>13.35</v>
      </c>
      <c r="F3" s="11" t="n">
        <f aca="false">MIN(H3:H17)</f>
        <v>9.7</v>
      </c>
      <c r="G3" s="12" t="s">
        <v>12</v>
      </c>
      <c r="H3" s="13" t="n">
        <v>17</v>
      </c>
      <c r="I3" s="14" t="n">
        <f aca="false">IF(H3="","",(IF($C$20&lt;25%,"N/A",IF(H3&lt;=($D$20+$A$20),H3,"Descartado"))))</f>
        <v>17</v>
      </c>
    </row>
    <row r="4" customFormat="false" ht="12.8" hidden="false" customHeight="false" outlineLevel="0" collapsed="false">
      <c r="A4" s="3"/>
      <c r="B4" s="42"/>
      <c r="C4" s="9"/>
      <c r="D4" s="10"/>
      <c r="E4" s="11"/>
      <c r="F4" s="11"/>
      <c r="G4" s="12" t="s">
        <v>13</v>
      </c>
      <c r="H4" s="13" t="n">
        <v>9.7</v>
      </c>
      <c r="I4" s="14" t="n">
        <f aca="false">IF(H4="","",(IF($C$20&lt;25%,"N/A",IF(H4&lt;=($D$20+$A$20),H4,"Descartado"))))</f>
        <v>9.7</v>
      </c>
    </row>
    <row r="5" customFormat="false" ht="12.8" hidden="false" customHeight="false" outlineLevel="0" collapsed="false">
      <c r="A5" s="3"/>
      <c r="B5" s="42"/>
      <c r="C5" s="9"/>
      <c r="D5" s="10"/>
      <c r="E5" s="11"/>
      <c r="F5" s="11"/>
      <c r="G5" s="12" t="s">
        <v>14</v>
      </c>
      <c r="H5" s="13" t="n">
        <v>25.6</v>
      </c>
      <c r="I5" s="14" t="str">
        <f aca="false">IF(H5="","",(IF($C$20&lt;25%,"N/A",IF(H5&lt;=($D$20+$A$20),H5,"Descartado"))))</f>
        <v>Descartado</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7.95885251360605</v>
      </c>
      <c r="B20" s="25" t="n">
        <f aca="false">COUNT(H3:H17)</f>
        <v>3</v>
      </c>
      <c r="C20" s="26" t="n">
        <f aca="false">IF(B20&lt;2,"N/A",(A20/D20))</f>
        <v>0.456618044383594</v>
      </c>
      <c r="D20" s="27" t="n">
        <f aca="false">ROUND(AVERAGE(H3:H17),2)</f>
        <v>17.43</v>
      </c>
      <c r="E20" s="28" t="n">
        <f aca="false">IFERROR(ROUND(IF(B20&lt;2,"N/A",(IF(C20&lt;=25%,"N/A",AVERAGE(I3:I17)))),2),"N/A")</f>
        <v>13.35</v>
      </c>
      <c r="F20" s="28" t="n">
        <f aca="false">ROUND(MEDIAN(H3:H17),2)</f>
        <v>17</v>
      </c>
      <c r="G20" s="29" t="str">
        <f aca="false">INDEX(G3:G17,MATCH(H20,H3:H17,0))</f>
        <v>JOSE CARLOS DE LACERDA-ME – 37.097.672/0001-77</v>
      </c>
      <c r="H20" s="30" t="n">
        <f aca="false">MIN(H3:H17)</f>
        <v>9.7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13.35</v>
      </c>
    </row>
    <row r="23" customFormat="false" ht="12.75" hidden="false" customHeight="false" outlineLevel="0" collapsed="false">
      <c r="B23" s="31"/>
      <c r="C23" s="31"/>
      <c r="D23" s="35"/>
      <c r="E23" s="35"/>
      <c r="F23" s="39"/>
      <c r="G23" s="6" t="s">
        <v>23</v>
      </c>
      <c r="H23" s="30" t="n">
        <f aca="false">ROUND(H22,2)*D3</f>
        <v>3711.3</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55</v>
      </c>
      <c r="B2" s="4" t="s">
        <v>2</v>
      </c>
      <c r="C2" s="4" t="s">
        <v>3</v>
      </c>
      <c r="D2" s="4" t="s">
        <v>4</v>
      </c>
      <c r="E2" s="5" t="s">
        <v>5</v>
      </c>
      <c r="F2" s="5" t="s">
        <v>6</v>
      </c>
      <c r="G2" s="4" t="s">
        <v>7</v>
      </c>
      <c r="H2" s="6" t="s">
        <v>8</v>
      </c>
      <c r="I2" s="7" t="s">
        <v>9</v>
      </c>
    </row>
    <row r="3" customFormat="false" ht="12.75" hidden="false" customHeight="true" outlineLevel="0" collapsed="false">
      <c r="A3" s="3"/>
      <c r="B3" s="42" t="s">
        <v>56</v>
      </c>
      <c r="C3" s="9" t="s">
        <v>11</v>
      </c>
      <c r="D3" s="10" t="n">
        <v>66</v>
      </c>
      <c r="E3" s="11" t="n">
        <f aca="false">IF(C20&lt;=25%,D20,MIN(E20:F20))</f>
        <v>28.95</v>
      </c>
      <c r="F3" s="11" t="n">
        <f aca="false">MIN(H3:H17)</f>
        <v>22.9</v>
      </c>
      <c r="G3" s="12" t="s">
        <v>12</v>
      </c>
      <c r="H3" s="13" t="n">
        <v>35</v>
      </c>
      <c r="I3" s="14" t="n">
        <f aca="false">IF(H3="","",(IF($C$20&lt;25%,"N/A",IF(H3&lt;=($D$20+$A$20),H3,"Descartado"))))</f>
        <v>35</v>
      </c>
    </row>
    <row r="4" customFormat="false" ht="12.8" hidden="false" customHeight="false" outlineLevel="0" collapsed="false">
      <c r="A4" s="3"/>
      <c r="B4" s="42"/>
      <c r="C4" s="9"/>
      <c r="D4" s="10"/>
      <c r="E4" s="11"/>
      <c r="F4" s="11"/>
      <c r="G4" s="12" t="s">
        <v>13</v>
      </c>
      <c r="H4" s="13" t="n">
        <v>22.9</v>
      </c>
      <c r="I4" s="14" t="n">
        <f aca="false">IF(H4="","",(IF($C$20&lt;25%,"N/A",IF(H4&lt;=($D$20+$A$20),H4,"Descartado"))))</f>
        <v>22.9</v>
      </c>
    </row>
    <row r="5" customFormat="false" ht="12.8" hidden="false" customHeight="false" outlineLevel="0" collapsed="false">
      <c r="A5" s="3"/>
      <c r="B5" s="42"/>
      <c r="C5" s="9"/>
      <c r="D5" s="10"/>
      <c r="E5" s="11"/>
      <c r="F5" s="11"/>
      <c r="G5" s="12" t="s">
        <v>14</v>
      </c>
      <c r="H5" s="13" t="n">
        <v>77.07</v>
      </c>
      <c r="I5" s="14" t="str">
        <f aca="false">IF(H5="","",(IF($C$20&lt;25%,"N/A",IF(H5&lt;=($D$20+$A$20),H5,"Descartado"))))</f>
        <v>Descartado</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28.4332076980421</v>
      </c>
      <c r="B20" s="25" t="n">
        <f aca="false">COUNT(H3:H17)</f>
        <v>3</v>
      </c>
      <c r="C20" s="26" t="n">
        <f aca="false">IF(B20&lt;2,"N/A",(A20/D20))</f>
        <v>0.631989502068061</v>
      </c>
      <c r="D20" s="27" t="n">
        <f aca="false">ROUND(AVERAGE(H3:H17),2)</f>
        <v>44.99</v>
      </c>
      <c r="E20" s="28" t="n">
        <f aca="false">IFERROR(ROUND(IF(B20&lt;2,"N/A",(IF(C20&lt;=25%,"N/A",AVERAGE(I3:I17)))),2),"N/A")</f>
        <v>28.95</v>
      </c>
      <c r="F20" s="28" t="n">
        <f aca="false">ROUND(MEDIAN(H3:H17),2)</f>
        <v>35</v>
      </c>
      <c r="G20" s="29" t="str">
        <f aca="false">INDEX(G3:G17,MATCH(H20,H3:H17,0))</f>
        <v>JOSE CARLOS DE LACERDA-ME – 37.097.672/0001-77</v>
      </c>
      <c r="H20" s="30" t="n">
        <f aca="false">MIN(H3:H17)</f>
        <v>22.9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28.95</v>
      </c>
    </row>
    <row r="23" customFormat="false" ht="12.75" hidden="false" customHeight="false" outlineLevel="0" collapsed="false">
      <c r="B23" s="31"/>
      <c r="C23" s="31"/>
      <c r="D23" s="35"/>
      <c r="E23" s="35"/>
      <c r="F23" s="39"/>
      <c r="G23" s="6" t="s">
        <v>23</v>
      </c>
      <c r="H23" s="30" t="n">
        <f aca="false">ROUND(H22,2)*D3</f>
        <v>1910.7</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57</v>
      </c>
      <c r="B2" s="4" t="s">
        <v>2</v>
      </c>
      <c r="C2" s="4" t="s">
        <v>3</v>
      </c>
      <c r="D2" s="4" t="s">
        <v>4</v>
      </c>
      <c r="E2" s="5" t="s">
        <v>5</v>
      </c>
      <c r="F2" s="5" t="s">
        <v>6</v>
      </c>
      <c r="G2" s="4" t="s">
        <v>7</v>
      </c>
      <c r="H2" s="6" t="s">
        <v>8</v>
      </c>
      <c r="I2" s="7" t="s">
        <v>9</v>
      </c>
    </row>
    <row r="3" customFormat="false" ht="12.75" hidden="false" customHeight="true" outlineLevel="0" collapsed="false">
      <c r="A3" s="3"/>
      <c r="B3" s="42" t="s">
        <v>58</v>
      </c>
      <c r="C3" s="9" t="s">
        <v>40</v>
      </c>
      <c r="D3" s="10" t="n">
        <v>24000</v>
      </c>
      <c r="E3" s="11" t="n">
        <f aca="false">IF(C20&lt;=25%,D20,MIN(E20:F20))</f>
        <v>0.03</v>
      </c>
      <c r="F3" s="11" t="n">
        <f aca="false">MIN(H3:H17)</f>
        <v>0.03</v>
      </c>
      <c r="G3" s="12" t="s">
        <v>12</v>
      </c>
      <c r="H3" s="13" t="n">
        <v>0.03</v>
      </c>
      <c r="I3" s="14" t="str">
        <f aca="false">IF(H3="","",(IF($C$20&lt;25%,"N/A",IF(H3&lt;=($D$20+$A$20),H3,"Descartado"))))</f>
        <v>N/A</v>
      </c>
    </row>
    <row r="4" customFormat="false" ht="12.8" hidden="false" customHeight="false" outlineLevel="0" collapsed="false">
      <c r="A4" s="3"/>
      <c r="B4" s="42"/>
      <c r="C4" s="9"/>
      <c r="D4" s="10"/>
      <c r="E4" s="11"/>
      <c r="F4" s="11"/>
      <c r="G4" s="12" t="s">
        <v>13</v>
      </c>
      <c r="H4" s="13" t="n">
        <v>0.03</v>
      </c>
      <c r="I4" s="14" t="str">
        <f aca="false">IF(H4="","",(IF($C$20&lt;25%,"N/A",IF(H4&lt;=($D$20+$A$20),H4,"Descartado"))))</f>
        <v>N/A</v>
      </c>
    </row>
    <row r="5" customFormat="false" ht="12.8" hidden="false" customHeight="false" outlineLevel="0" collapsed="false">
      <c r="A5" s="3"/>
      <c r="B5" s="42"/>
      <c r="C5" s="9"/>
      <c r="D5" s="10"/>
      <c r="E5" s="11"/>
      <c r="F5" s="11"/>
      <c r="G5" s="12" t="s">
        <v>14</v>
      </c>
      <c r="H5" s="13" t="n">
        <v>0.03</v>
      </c>
      <c r="I5" s="14" t="str">
        <f aca="false">IF(H5="","",(IF($C$20&lt;25%,"N/A",IF(H5&lt;=($D$20+$A$20),H5,"Descartado"))))</f>
        <v>N/A</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0</v>
      </c>
      <c r="B20" s="25" t="n">
        <f aca="false">COUNT(H3:H17)</f>
        <v>3</v>
      </c>
      <c r="C20" s="26" t="n">
        <f aca="false">IF(B20&lt;2,"N/A",(A20/D20))</f>
        <v>0</v>
      </c>
      <c r="D20" s="27" t="n">
        <f aca="false">ROUND(AVERAGE(H3:H17),2)</f>
        <v>0.03</v>
      </c>
      <c r="E20" s="28" t="str">
        <f aca="false">IFERROR(ROUND(IF(B20&lt;2,"N/A",(IF(C20&lt;=25%,"N/A",AVERAGE(I3:I17)))),2),"N/A")</f>
        <v>N/A</v>
      </c>
      <c r="F20" s="28" t="n">
        <f aca="false">ROUND(MEDIAN(H3:H17),2)</f>
        <v>0.03</v>
      </c>
      <c r="G20" s="29" t="str">
        <f aca="false">INDEX(G3:G17,MATCH(H20,H3:H17,0))</f>
        <v>CIAN GRÁFICA E EDITORA LTDA – 01.023.452/0001-51</v>
      </c>
      <c r="H20" s="30" t="n">
        <f aca="false">MIN(H3:H17)</f>
        <v>0.03</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0.03</v>
      </c>
    </row>
    <row r="23" customFormat="false" ht="12.75" hidden="false" customHeight="false" outlineLevel="0" collapsed="false">
      <c r="B23" s="31"/>
      <c r="C23" s="31"/>
      <c r="D23" s="35"/>
      <c r="E23" s="35"/>
      <c r="F23" s="39"/>
      <c r="G23" s="6" t="s">
        <v>23</v>
      </c>
      <c r="H23" s="30" t="n">
        <f aca="false">ROUND(H22,2)*D3</f>
        <v>720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C1" colorId="64" zoomScale="95" zoomScaleNormal="100" zoomScalePageLayoutView="95" workbookViewId="0">
      <selection pane="topLeft" activeCell="D3" activeCellId="0" sqref="D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59</v>
      </c>
      <c r="B2" s="4" t="s">
        <v>2</v>
      </c>
      <c r="C2" s="4" t="s">
        <v>3</v>
      </c>
      <c r="D2" s="4" t="s">
        <v>4</v>
      </c>
      <c r="E2" s="5" t="s">
        <v>5</v>
      </c>
      <c r="F2" s="5" t="s">
        <v>6</v>
      </c>
      <c r="G2" s="4" t="s">
        <v>7</v>
      </c>
      <c r="H2" s="6" t="s">
        <v>8</v>
      </c>
      <c r="I2" s="7" t="s">
        <v>9</v>
      </c>
    </row>
    <row r="3" customFormat="false" ht="12.75" hidden="false" customHeight="true" outlineLevel="0" collapsed="false">
      <c r="A3" s="3"/>
      <c r="B3" s="42" t="s">
        <v>60</v>
      </c>
      <c r="C3" s="9" t="s">
        <v>40</v>
      </c>
      <c r="D3" s="10" t="n">
        <v>5000</v>
      </c>
      <c r="E3" s="11" t="n">
        <f aca="false">IF(C20&lt;=25%,D20,MIN(E20:F20))</f>
        <v>1.99</v>
      </c>
      <c r="F3" s="11" t="n">
        <f aca="false">MIN(H3:H17)</f>
        <v>1.49</v>
      </c>
      <c r="G3" s="12" t="s">
        <v>61</v>
      </c>
      <c r="H3" s="13" t="n">
        <v>1.99</v>
      </c>
      <c r="I3" s="14" t="n">
        <f aca="false">IF(H3="","",(IF($C$20&lt;25%,"N/A",IF(H3&lt;=($D$20+$A$20),H3,"Descartado"))))</f>
        <v>1.99</v>
      </c>
    </row>
    <row r="4" customFormat="false" ht="12.75" hidden="false" customHeight="false" outlineLevel="0" collapsed="false">
      <c r="A4" s="3"/>
      <c r="B4" s="42"/>
      <c r="C4" s="9"/>
      <c r="D4" s="10"/>
      <c r="E4" s="11"/>
      <c r="F4" s="11"/>
      <c r="G4" s="12" t="s">
        <v>62</v>
      </c>
      <c r="H4" s="13" t="n">
        <v>1.99</v>
      </c>
      <c r="I4" s="14" t="n">
        <f aca="false">IF(H4="","",(IF($C$20&lt;25%,"N/A",IF(H4&lt;=($D$20+$A$20),H4,"Descartado"))))</f>
        <v>1.99</v>
      </c>
    </row>
    <row r="5" customFormat="false" ht="12.75" hidden="false" customHeight="false" outlineLevel="0" collapsed="false">
      <c r="A5" s="3"/>
      <c r="B5" s="42"/>
      <c r="C5" s="9"/>
      <c r="D5" s="10"/>
      <c r="E5" s="11"/>
      <c r="F5" s="11"/>
      <c r="G5" s="12" t="s">
        <v>63</v>
      </c>
      <c r="H5" s="13" t="n">
        <v>1.99</v>
      </c>
      <c r="I5" s="14" t="n">
        <f aca="false">IF(H5="","",(IF($C$20&lt;25%,"N/A",IF(H5&lt;=($D$20+$A$20),H5,"Descartado"))))</f>
        <v>1.99</v>
      </c>
    </row>
    <row r="6" customFormat="false" ht="12.75" hidden="false" customHeight="false" outlineLevel="0" collapsed="false">
      <c r="A6" s="3"/>
      <c r="B6" s="42"/>
      <c r="C6" s="9"/>
      <c r="D6" s="10"/>
      <c r="E6" s="11"/>
      <c r="F6" s="11"/>
      <c r="G6" s="12" t="s">
        <v>64</v>
      </c>
      <c r="H6" s="13" t="n">
        <v>1.49</v>
      </c>
      <c r="I6" s="14" t="n">
        <f aca="false">IF(H6="","",(IF($C$20&lt;25%,"N/A",IF(H6&lt;=($D$20+$A$20),H6,"Descartado"))))</f>
        <v>1.49</v>
      </c>
    </row>
    <row r="7" customFormat="false" ht="12.75" hidden="false" customHeight="false" outlineLevel="0" collapsed="false">
      <c r="A7" s="3"/>
      <c r="B7" s="42"/>
      <c r="C7" s="9"/>
      <c r="D7" s="10"/>
      <c r="E7" s="11"/>
      <c r="F7" s="11"/>
      <c r="G7" s="12" t="s">
        <v>65</v>
      </c>
      <c r="H7" s="13" t="n">
        <v>2.08</v>
      </c>
      <c r="I7" s="14" t="n">
        <f aca="false">IF(H7="","",(IF($C$20&lt;25%,"N/A",IF(H7&lt;=($D$20+$A$20),H7,"Descartado"))))</f>
        <v>2.08</v>
      </c>
    </row>
    <row r="8" customFormat="false" ht="12.75" hidden="false" customHeight="false" outlineLevel="0" collapsed="false">
      <c r="A8" s="3"/>
      <c r="B8" s="42"/>
      <c r="C8" s="9"/>
      <c r="D8" s="10"/>
      <c r="E8" s="11"/>
      <c r="F8" s="11"/>
      <c r="G8" s="12" t="s">
        <v>66</v>
      </c>
      <c r="H8" s="13" t="n">
        <v>2.48</v>
      </c>
      <c r="I8" s="14" t="n">
        <f aca="false">IF(H8="","",(IF($C$20&lt;25%,"N/A",IF(H8&lt;=($D$20+$A$20),H8,"Descartado"))))</f>
        <v>2.48</v>
      </c>
    </row>
    <row r="9" customFormat="false" ht="12.75" hidden="false" customHeight="false" outlineLevel="0" collapsed="false">
      <c r="A9" s="3"/>
      <c r="B9" s="42"/>
      <c r="C9" s="9"/>
      <c r="D9" s="10"/>
      <c r="E9" s="11"/>
      <c r="F9" s="11"/>
      <c r="G9" s="12" t="s">
        <v>67</v>
      </c>
      <c r="H9" s="13" t="n">
        <v>2.08</v>
      </c>
      <c r="I9" s="14" t="n">
        <f aca="false">IF(H9="","",(IF($C$20&lt;25%,"N/A",IF(H9&lt;=($D$20+$A$20),H9,"Descartado"))))</f>
        <v>2.08</v>
      </c>
    </row>
    <row r="10" customFormat="false" ht="12.75" hidden="false" customHeight="false" outlineLevel="0" collapsed="false">
      <c r="A10" s="3"/>
      <c r="B10" s="42"/>
      <c r="C10" s="9"/>
      <c r="D10" s="10"/>
      <c r="E10" s="11"/>
      <c r="F10" s="11"/>
      <c r="G10" s="12" t="s">
        <v>68</v>
      </c>
      <c r="H10" s="13" t="n">
        <v>3.85</v>
      </c>
      <c r="I10" s="14" t="n">
        <f aca="false">IF(H10="","",(IF($C$20&lt;25%,"N/A",IF(H10&lt;=($D$20+$A$20),H10,"Descartado"))))</f>
        <v>3.85</v>
      </c>
    </row>
    <row r="11" customFormat="false" ht="12.75" hidden="false" customHeight="false" outlineLevel="0" collapsed="false">
      <c r="A11" s="3"/>
      <c r="B11" s="42"/>
      <c r="C11" s="9"/>
      <c r="D11" s="10"/>
      <c r="E11" s="11"/>
      <c r="F11" s="11"/>
      <c r="G11" s="12" t="s">
        <v>69</v>
      </c>
      <c r="H11" s="13" t="n">
        <v>5.2</v>
      </c>
      <c r="I11" s="14" t="str">
        <f aca="false">IF(H11="","",(IF($C$20&lt;25%,"N/A",IF(H11&lt;=($D$20+$A$20),H11,"Descartado"))))</f>
        <v>Descartado</v>
      </c>
    </row>
    <row r="12" customFormat="false" ht="12.75" hidden="false" customHeight="false" outlineLevel="0" collapsed="false">
      <c r="A12" s="3"/>
      <c r="B12" s="42"/>
      <c r="C12" s="9"/>
      <c r="D12" s="10"/>
      <c r="E12" s="11"/>
      <c r="F12" s="11"/>
      <c r="G12" s="12" t="s">
        <v>70</v>
      </c>
      <c r="H12" s="13" t="n">
        <v>1.71</v>
      </c>
      <c r="I12" s="14" t="n">
        <f aca="false">IF(H12="","",(IF($C$20&lt;25%,"N/A",IF(H12&lt;=($D$20+$A$20),H12,"Descartado"))))</f>
        <v>1.71</v>
      </c>
    </row>
    <row r="13" customFormat="false" ht="12.75" hidden="false" customHeight="false" outlineLevel="0" collapsed="false">
      <c r="A13" s="3"/>
      <c r="B13" s="42"/>
      <c r="C13" s="9"/>
      <c r="D13" s="10"/>
      <c r="E13" s="11"/>
      <c r="F13" s="11"/>
      <c r="G13" s="12" t="s">
        <v>71</v>
      </c>
      <c r="H13" s="13" t="n">
        <v>6.24</v>
      </c>
      <c r="I13" s="14" t="str">
        <f aca="false">IF(H13="","",(IF($C$20&lt;25%,"N/A",IF(H13&lt;=($D$20+$A$20),H13,"Descartado"))))</f>
        <v>Descartado</v>
      </c>
    </row>
    <row r="14" customFormat="false" ht="12.75" hidden="false" customHeight="false" outlineLevel="0" collapsed="false">
      <c r="A14" s="3"/>
      <c r="B14" s="42"/>
      <c r="C14" s="9"/>
      <c r="D14" s="10"/>
      <c r="E14" s="11"/>
      <c r="F14" s="11"/>
      <c r="G14" s="12" t="s">
        <v>72</v>
      </c>
      <c r="H14" s="13" t="n">
        <v>1.69</v>
      </c>
      <c r="I14" s="14" t="n">
        <f aca="false">IF(H14="","",(IF($C$20&lt;25%,"N/A",IF(H14&lt;=($D$20+$A$20),H14,"Descartado"))))</f>
        <v>1.69</v>
      </c>
    </row>
    <row r="15" customFormat="false" ht="12.75" hidden="false" customHeight="false" outlineLevel="0" collapsed="false">
      <c r="A15" s="3"/>
      <c r="B15" s="42"/>
      <c r="C15" s="9"/>
      <c r="D15" s="10"/>
      <c r="E15" s="11"/>
      <c r="F15" s="11"/>
      <c r="G15" s="12" t="s">
        <v>73</v>
      </c>
      <c r="H15" s="13" t="n">
        <v>1.84</v>
      </c>
      <c r="I15" s="14" t="n">
        <f aca="false">IF(H15="","",(IF($C$20&lt;25%,"N/A",IF(H15&lt;=($D$20+$A$20),H15,"Descartado"))))</f>
        <v>1.84</v>
      </c>
    </row>
    <row r="16" customFormat="false" ht="12.75" hidden="false" customHeight="false" outlineLevel="0" collapsed="false">
      <c r="A16" s="3"/>
      <c r="B16" s="42"/>
      <c r="C16" s="9"/>
      <c r="D16" s="10"/>
      <c r="E16" s="11"/>
      <c r="F16" s="11"/>
      <c r="G16" s="12" t="s">
        <v>74</v>
      </c>
      <c r="H16" s="13" t="n">
        <v>1.5</v>
      </c>
      <c r="I16" s="14" t="n">
        <f aca="false">IF(H16="","",(IF($C$20&lt;25%,"N/A",IF(H16&lt;=($D$20+$A$20),H16,"Descartado"))))</f>
        <v>1.5</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1.46440570400899</v>
      </c>
      <c r="B20" s="25" t="n">
        <f aca="false">COUNT(H3:H17)</f>
        <v>14</v>
      </c>
      <c r="C20" s="26" t="n">
        <f aca="false">IF(B20&lt;2,"N/A",(A20/D20))</f>
        <v>0.567599110081004</v>
      </c>
      <c r="D20" s="27" t="n">
        <f aca="false">ROUND(AVERAGE(H3:H17),2)</f>
        <v>2.58</v>
      </c>
      <c r="E20" s="28" t="n">
        <f aca="false">IFERROR(ROUND(IF(B20&lt;2,"N/A",(IF(C20&lt;=25%,"N/A",AVERAGE(I3:I17)))),2),"N/A")</f>
        <v>2.06</v>
      </c>
      <c r="F20" s="28" t="n">
        <f aca="false">ROUND(MEDIAN(H3:H17),2)</f>
        <v>1.99</v>
      </c>
      <c r="G20" s="29" t="str">
        <f aca="false">INDEX(G3:G17,MATCH(H20,H3:H17,0))</f>
        <v>AUDICEU DE SOUZA SANTOS</v>
      </c>
      <c r="H20" s="30" t="n">
        <f aca="false">MIN(H3:H17)</f>
        <v>1.49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1.99</v>
      </c>
    </row>
    <row r="23" customFormat="false" ht="12.75" hidden="false" customHeight="false" outlineLevel="0" collapsed="false">
      <c r="B23" s="31"/>
      <c r="C23" s="31"/>
      <c r="D23" s="35"/>
      <c r="E23" s="35"/>
      <c r="F23" s="39"/>
      <c r="G23" s="6" t="s">
        <v>23</v>
      </c>
      <c r="H23" s="30" t="n">
        <f aca="false">ROUND(H22,2)*D3</f>
        <v>9950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G10" activeCellId="0" sqref="G10"/>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75</v>
      </c>
      <c r="B2" s="4" t="s">
        <v>2</v>
      </c>
      <c r="C2" s="4" t="s">
        <v>3</v>
      </c>
      <c r="D2" s="4" t="s">
        <v>4</v>
      </c>
      <c r="E2" s="5" t="s">
        <v>5</v>
      </c>
      <c r="F2" s="5" t="s">
        <v>6</v>
      </c>
      <c r="G2" s="4" t="s">
        <v>7</v>
      </c>
      <c r="H2" s="6" t="s">
        <v>8</v>
      </c>
      <c r="I2" s="7" t="s">
        <v>9</v>
      </c>
    </row>
    <row r="3" customFormat="false" ht="12.75" hidden="false" customHeight="true" outlineLevel="0" collapsed="false">
      <c r="A3" s="3"/>
      <c r="B3" s="42" t="s">
        <v>76</v>
      </c>
      <c r="C3" s="9" t="s">
        <v>77</v>
      </c>
      <c r="D3" s="10" t="n">
        <v>150</v>
      </c>
      <c r="E3" s="11" t="n">
        <f aca="false">IF(C20&lt;=25%,D20,MIN(E20:F20))</f>
        <v>12.32</v>
      </c>
      <c r="F3" s="11" t="n">
        <f aca="false">MIN(H3:H17)</f>
        <v>10.4</v>
      </c>
      <c r="G3" s="12" t="s">
        <v>63</v>
      </c>
      <c r="H3" s="13" t="n">
        <v>10.4</v>
      </c>
      <c r="I3" s="14" t="n">
        <f aca="false">IF(H3="","",(IF($C$20&lt;25%,"N/A",IF(H3&lt;=($D$20+$A$20),H3,"Descartado"))))</f>
        <v>10.4</v>
      </c>
    </row>
    <row r="4" customFormat="false" ht="12.75" hidden="false" customHeight="false" outlineLevel="0" collapsed="false">
      <c r="A4" s="3"/>
      <c r="B4" s="42"/>
      <c r="C4" s="9"/>
      <c r="D4" s="10"/>
      <c r="E4" s="11"/>
      <c r="F4" s="11"/>
      <c r="G4" s="12" t="s">
        <v>67</v>
      </c>
      <c r="H4" s="13" t="n">
        <v>31.19</v>
      </c>
      <c r="I4" s="14" t="str">
        <f aca="false">IF(H4="","",(IF($C$20&lt;25%,"N/A",IF(H4&lt;=($D$20+$A$20),H4,"Descartado"))))</f>
        <v>Descartado</v>
      </c>
    </row>
    <row r="5" customFormat="false" ht="12.75" hidden="false" customHeight="false" outlineLevel="0" collapsed="false">
      <c r="A5" s="3"/>
      <c r="B5" s="42"/>
      <c r="C5" s="9"/>
      <c r="D5" s="10"/>
      <c r="E5" s="11"/>
      <c r="F5" s="11"/>
      <c r="G5" s="12" t="s">
        <v>78</v>
      </c>
      <c r="H5" s="13" t="n">
        <v>29.63</v>
      </c>
      <c r="I5" s="14" t="str">
        <f aca="false">IF(H5="","",(IF($C$20&lt;25%,"N/A",IF(H5&lt;=($D$20+$A$20),H5,"Descartado"))))</f>
        <v>Descartado</v>
      </c>
    </row>
    <row r="6" customFormat="false" ht="12.75" hidden="false" customHeight="false" outlineLevel="0" collapsed="false">
      <c r="A6" s="3"/>
      <c r="B6" s="42"/>
      <c r="C6" s="9"/>
      <c r="D6" s="10"/>
      <c r="E6" s="11"/>
      <c r="F6" s="11"/>
      <c r="G6" s="12" t="s">
        <v>79</v>
      </c>
      <c r="H6" s="13" t="n">
        <v>13.9</v>
      </c>
      <c r="I6" s="14" t="n">
        <f aca="false">IF(H6="","",(IF($C$20&lt;25%,"N/A",IF(H6&lt;=($D$20+$A$20),H6,"Descartado"))))</f>
        <v>13.9</v>
      </c>
    </row>
    <row r="7" customFormat="false" ht="12.75" hidden="false" customHeight="false" outlineLevel="0" collapsed="false">
      <c r="A7" s="3"/>
      <c r="B7" s="42"/>
      <c r="C7" s="9"/>
      <c r="D7" s="10"/>
      <c r="E7" s="11"/>
      <c r="F7" s="11"/>
      <c r="G7" s="12" t="s">
        <v>80</v>
      </c>
      <c r="H7" s="13" t="n">
        <v>13.31</v>
      </c>
      <c r="I7" s="14" t="n">
        <f aca="false">IF(H7="","",(IF($C$20&lt;25%,"N/A",IF(H7&lt;=($D$20+$A$20),H7,"Descartado"))))</f>
        <v>13.31</v>
      </c>
    </row>
    <row r="8" customFormat="false" ht="12.75" hidden="false" customHeight="false" outlineLevel="0" collapsed="false">
      <c r="A8" s="3"/>
      <c r="B8" s="42"/>
      <c r="C8" s="9"/>
      <c r="D8" s="10"/>
      <c r="E8" s="11"/>
      <c r="F8" s="11"/>
      <c r="G8" s="12" t="s">
        <v>81</v>
      </c>
      <c r="H8" s="13" t="n">
        <v>10.96</v>
      </c>
      <c r="I8" s="14" t="n">
        <f aca="false">IF(H8="","",(IF($C$20&lt;25%,"N/A",IF(H8&lt;=($D$20+$A$20),H8,"Descartado"))))</f>
        <v>10.96</v>
      </c>
    </row>
    <row r="9" customFormat="false" ht="12.75" hidden="false" customHeight="false" outlineLevel="0" collapsed="false">
      <c r="A9" s="3"/>
      <c r="B9" s="42"/>
      <c r="C9" s="9"/>
      <c r="D9" s="10"/>
      <c r="E9" s="11"/>
      <c r="F9" s="11"/>
      <c r="G9" s="12" t="s">
        <v>82</v>
      </c>
      <c r="H9" s="13" t="n">
        <v>13.05</v>
      </c>
      <c r="I9" s="14" t="n">
        <f aca="false">IF(H9="","",(IF($C$20&lt;25%,"N/A",IF(H9&lt;=($D$20+$A$20),H9,"Descartado"))))</f>
        <v>13.05</v>
      </c>
    </row>
    <row r="10" customFormat="false" ht="12.75" hidden="false" customHeight="false" outlineLevel="0" collapsed="false">
      <c r="A10" s="3"/>
      <c r="B10" s="42"/>
      <c r="C10" s="9"/>
      <c r="D10" s="10"/>
      <c r="E10" s="11"/>
      <c r="F10" s="11"/>
      <c r="G10" s="12"/>
      <c r="H10" s="13"/>
      <c r="I10" s="14" t="str">
        <f aca="false">IF(H10="","",(IF($C$20&lt;25%,"N/A",IF(H10&lt;=($D$20+$A$20),H10,"Descartado"))))</f>
        <v/>
      </c>
    </row>
    <row r="11" customFormat="false" ht="12.75" hidden="false" customHeight="false" outlineLevel="0" collapsed="false">
      <c r="A11" s="3"/>
      <c r="B11" s="42"/>
      <c r="C11" s="9"/>
      <c r="D11" s="10"/>
      <c r="E11" s="11"/>
      <c r="F11" s="11"/>
      <c r="G11" s="12"/>
      <c r="H11" s="13"/>
      <c r="I11" s="14" t="str">
        <f aca="false">IF(H11="","",(IF($C$20&lt;25%,"N/A",IF(H11&lt;=($D$20+$A$20),H11,"Descartado"))))</f>
        <v/>
      </c>
    </row>
    <row r="12" customFormat="false" ht="12.75" hidden="false" customHeight="false" outlineLevel="0" collapsed="false">
      <c r="A12" s="3"/>
      <c r="B12" s="42"/>
      <c r="C12" s="9"/>
      <c r="D12" s="10"/>
      <c r="E12" s="11"/>
      <c r="F12" s="11"/>
      <c r="G12" s="12"/>
      <c r="H12" s="13"/>
      <c r="I12" s="14" t="str">
        <f aca="false">IF(H12="","",(IF($C$20&lt;25%,"N/A",IF(H12&lt;=($D$20+$A$20),H12,"Descartado"))))</f>
        <v/>
      </c>
    </row>
    <row r="13" customFormat="false" ht="12.75" hidden="false" customHeight="false" outlineLevel="0" collapsed="false">
      <c r="A13" s="3"/>
      <c r="B13" s="42"/>
      <c r="C13" s="9"/>
      <c r="D13" s="10"/>
      <c r="E13" s="11"/>
      <c r="F13" s="11"/>
      <c r="G13" s="12"/>
      <c r="H13" s="13"/>
      <c r="I13" s="14" t="str">
        <f aca="false">IF(H13="","",(IF($C$20&lt;25%,"N/A",IF(H13&lt;=($D$20+$A$20),H13,"Descartado"))))</f>
        <v/>
      </c>
    </row>
    <row r="14" customFormat="false" ht="12.75" hidden="false" customHeight="false" outlineLevel="0" collapsed="false">
      <c r="A14" s="3"/>
      <c r="B14" s="42"/>
      <c r="C14" s="9"/>
      <c r="D14" s="10"/>
      <c r="E14" s="11"/>
      <c r="F14" s="11"/>
      <c r="G14" s="12"/>
      <c r="H14" s="13"/>
      <c r="I14" s="14" t="str">
        <f aca="false">IF(H14="","",(IF($C$20&lt;25%,"N/A",IF(H14&lt;=($D$20+$A$20),H14,"Descartado"))))</f>
        <v/>
      </c>
    </row>
    <row r="15" customFormat="false" ht="12.75" hidden="false" customHeight="false" outlineLevel="0" collapsed="false">
      <c r="A15" s="3"/>
      <c r="B15" s="42"/>
      <c r="C15" s="9"/>
      <c r="D15" s="10"/>
      <c r="E15" s="11"/>
      <c r="F15" s="11"/>
      <c r="G15" s="12"/>
      <c r="H15" s="13"/>
      <c r="I15" s="14" t="str">
        <f aca="false">IF(H15="","",(IF($C$20&lt;25%,"N/A",IF(H15&lt;=($D$20+$A$20),H15,"Descartado"))))</f>
        <v/>
      </c>
    </row>
    <row r="16" customFormat="false" ht="12.75" hidden="false" customHeight="false" outlineLevel="0" collapsed="false">
      <c r="A16" s="3"/>
      <c r="B16" s="42"/>
      <c r="C16" s="9"/>
      <c r="D16" s="10"/>
      <c r="E16" s="11"/>
      <c r="F16" s="11"/>
      <c r="G16" s="12"/>
      <c r="H16" s="13"/>
      <c r="I16" s="14" t="str">
        <f aca="false">IF(H16="","",(IF($C$20&lt;25%,"N/A",IF(H16&lt;=($D$20+$A$20),H16,"Descartado"))))</f>
        <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8.92611044179085</v>
      </c>
      <c r="B20" s="25" t="n">
        <f aca="false">COUNT(H3:H17)</f>
        <v>7</v>
      </c>
      <c r="C20" s="26" t="n">
        <f aca="false">IF(B20&lt;2,"N/A",(A20/D20))</f>
        <v>0.510355085293931</v>
      </c>
      <c r="D20" s="27" t="n">
        <f aca="false">ROUND(AVERAGE(H3:H17),2)</f>
        <v>17.49</v>
      </c>
      <c r="E20" s="28" t="n">
        <f aca="false">IFERROR(ROUND(IF(B20&lt;2,"N/A",(IF(C20&lt;=25%,"N/A",AVERAGE(I3:I17)))),2),"N/A")</f>
        <v>12.32</v>
      </c>
      <c r="F20" s="28" t="n">
        <f aca="false">ROUND(MEDIAN(H3:H17),2)</f>
        <v>13.31</v>
      </c>
      <c r="G20" s="29" t="str">
        <f aca="false">INDEX(G3:G17,MATCH(H20,H3:H17,0))</f>
        <v>CSS EDITORA GRAFICA - EIRELI</v>
      </c>
      <c r="H20" s="30" t="n">
        <f aca="false">MIN(H3:H17)</f>
        <v>10.4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12.32</v>
      </c>
    </row>
    <row r="23" customFormat="false" ht="12.75" hidden="false" customHeight="false" outlineLevel="0" collapsed="false">
      <c r="B23" s="31"/>
      <c r="C23" s="31"/>
      <c r="D23" s="35"/>
      <c r="E23" s="35"/>
      <c r="F23" s="39"/>
      <c r="G23" s="6" t="s">
        <v>23</v>
      </c>
      <c r="H23" s="30" t="n">
        <f aca="false">ROUND(H22,2)*D3</f>
        <v>1848</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F35" activeCellId="0" sqref="F35"/>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83</v>
      </c>
      <c r="B2" s="4" t="s">
        <v>2</v>
      </c>
      <c r="C2" s="4" t="s">
        <v>3</v>
      </c>
      <c r="D2" s="4" t="s">
        <v>4</v>
      </c>
      <c r="E2" s="5" t="s">
        <v>5</v>
      </c>
      <c r="F2" s="5" t="s">
        <v>6</v>
      </c>
      <c r="G2" s="4" t="s">
        <v>7</v>
      </c>
      <c r="H2" s="6" t="s">
        <v>8</v>
      </c>
      <c r="I2" s="7" t="s">
        <v>9</v>
      </c>
    </row>
    <row r="3" customFormat="false" ht="12.75" hidden="false" customHeight="true" outlineLevel="0" collapsed="false">
      <c r="A3" s="3"/>
      <c r="B3" s="42" t="s">
        <v>84</v>
      </c>
      <c r="C3" s="9" t="s">
        <v>77</v>
      </c>
      <c r="D3" s="10" t="n">
        <v>150</v>
      </c>
      <c r="E3" s="11" t="n">
        <f aca="false">IF(C20&lt;=25%,D20,MIN(E20:F20))</f>
        <v>10.4</v>
      </c>
      <c r="F3" s="11" t="n">
        <f aca="false">MIN(H3:H17)</f>
        <v>10.4</v>
      </c>
      <c r="G3" s="12" t="s">
        <v>63</v>
      </c>
      <c r="H3" s="13" t="n">
        <v>10.4</v>
      </c>
      <c r="I3" s="14" t="n">
        <f aca="false">IF(H3="","",(IF($C$20&lt;25%,"N/A",IF(H3&lt;=($D$20+$A$20),H3,"Descartado"))))</f>
        <v>10.4</v>
      </c>
    </row>
    <row r="4" customFormat="false" ht="12.75" hidden="false" customHeight="false" outlineLevel="0" collapsed="false">
      <c r="A4" s="3"/>
      <c r="B4" s="42"/>
      <c r="C4" s="9"/>
      <c r="D4" s="10"/>
      <c r="E4" s="11"/>
      <c r="F4" s="11"/>
      <c r="G4" s="12" t="s">
        <v>67</v>
      </c>
      <c r="H4" s="13" t="n">
        <v>10.4</v>
      </c>
      <c r="I4" s="14" t="n">
        <f aca="false">IF(H4="","",(IF($C$20&lt;25%,"N/A",IF(H4&lt;=($D$20+$A$20),H4,"Descartado"))))</f>
        <v>10.4</v>
      </c>
    </row>
    <row r="5" customFormat="false" ht="12.75" hidden="false" customHeight="false" outlineLevel="0" collapsed="false">
      <c r="A5" s="3"/>
      <c r="B5" s="42"/>
      <c r="C5" s="9"/>
      <c r="D5" s="10"/>
      <c r="E5" s="11"/>
      <c r="F5" s="11"/>
      <c r="G5" s="12" t="s">
        <v>78</v>
      </c>
      <c r="H5" s="13" t="n">
        <v>29.63</v>
      </c>
      <c r="I5" s="14" t="str">
        <f aca="false">IF(H5="","",(IF($C$20&lt;25%,"N/A",IF(H5&lt;=($D$20+$A$20),H5,"Descartado"))))</f>
        <v>Descartado</v>
      </c>
    </row>
    <row r="6" customFormat="false" ht="12.75" hidden="false" customHeight="false" outlineLevel="0" collapsed="false">
      <c r="A6" s="3"/>
      <c r="B6" s="42"/>
      <c r="C6" s="9"/>
      <c r="D6" s="10"/>
      <c r="E6" s="11"/>
      <c r="F6" s="11"/>
      <c r="G6" s="12"/>
      <c r="H6" s="13"/>
      <c r="I6" s="14" t="str">
        <f aca="false">IF(H6="","",(IF($C$20&lt;25%,"N/A",IF(H6&lt;=($D$20+$A$20),H6,"Descartado"))))</f>
        <v/>
      </c>
    </row>
    <row r="7" customFormat="false" ht="12.75" hidden="false" customHeight="false" outlineLevel="0" collapsed="false">
      <c r="A7" s="3"/>
      <c r="B7" s="42"/>
      <c r="C7" s="9"/>
      <c r="D7" s="10"/>
      <c r="E7" s="11"/>
      <c r="F7" s="11"/>
      <c r="G7" s="12"/>
      <c r="H7" s="13"/>
      <c r="I7" s="14" t="str">
        <f aca="false">IF(H7="","",(IF($C$20&lt;25%,"N/A",IF(H7&lt;=($D$20+$A$20),H7,"Descartado"))))</f>
        <v/>
      </c>
    </row>
    <row r="8" customFormat="false" ht="12.75" hidden="false" customHeight="false" outlineLevel="0" collapsed="false">
      <c r="A8" s="3"/>
      <c r="B8" s="42"/>
      <c r="C8" s="9"/>
      <c r="D8" s="10"/>
      <c r="E8" s="11"/>
      <c r="F8" s="11"/>
      <c r="G8" s="12"/>
      <c r="H8" s="13"/>
      <c r="I8" s="14" t="str">
        <f aca="false">IF(H8="","",(IF($C$20&lt;25%,"N/A",IF(H8&lt;=($D$20+$A$20),H8,"Descartado"))))</f>
        <v/>
      </c>
    </row>
    <row r="9" customFormat="false" ht="12.75" hidden="false" customHeight="false" outlineLevel="0" collapsed="false">
      <c r="A9" s="3"/>
      <c r="B9" s="42"/>
      <c r="C9" s="9"/>
      <c r="D9" s="10"/>
      <c r="E9" s="11"/>
      <c r="F9" s="11"/>
      <c r="G9" s="12"/>
      <c r="H9" s="13"/>
      <c r="I9" s="14" t="str">
        <f aca="false">IF(H9="","",(IF($C$20&lt;25%,"N/A",IF(H9&lt;=($D$20+$A$20),H9,"Descartado"))))</f>
        <v/>
      </c>
    </row>
    <row r="10" customFormat="false" ht="12.75" hidden="false" customHeight="false" outlineLevel="0" collapsed="false">
      <c r="A10" s="3"/>
      <c r="B10" s="42"/>
      <c r="C10" s="9"/>
      <c r="D10" s="10"/>
      <c r="E10" s="11"/>
      <c r="F10" s="11"/>
      <c r="G10" s="12"/>
      <c r="H10" s="13"/>
      <c r="I10" s="14" t="str">
        <f aca="false">IF(H10="","",(IF($C$20&lt;25%,"N/A",IF(H10&lt;=($D$20+$A$20),H10,"Descartado"))))</f>
        <v/>
      </c>
    </row>
    <row r="11" customFormat="false" ht="12.75" hidden="false" customHeight="false" outlineLevel="0" collapsed="false">
      <c r="A11" s="3"/>
      <c r="B11" s="42"/>
      <c r="C11" s="9"/>
      <c r="D11" s="10"/>
      <c r="E11" s="11"/>
      <c r="F11" s="11"/>
      <c r="G11" s="12"/>
      <c r="H11" s="13"/>
      <c r="I11" s="14" t="str">
        <f aca="false">IF(H11="","",(IF($C$20&lt;25%,"N/A",IF(H11&lt;=($D$20+$A$20),H11,"Descartado"))))</f>
        <v/>
      </c>
    </row>
    <row r="12" customFormat="false" ht="12.75" hidden="false" customHeight="false" outlineLevel="0" collapsed="false">
      <c r="A12" s="3"/>
      <c r="B12" s="42"/>
      <c r="C12" s="9"/>
      <c r="D12" s="10"/>
      <c r="E12" s="11"/>
      <c r="F12" s="11"/>
      <c r="G12" s="12"/>
      <c r="H12" s="13"/>
      <c r="I12" s="14" t="str">
        <f aca="false">IF(H12="","",(IF($C$20&lt;25%,"N/A",IF(H12&lt;=($D$20+$A$20),H12,"Descartado"))))</f>
        <v/>
      </c>
    </row>
    <row r="13" customFormat="false" ht="12.75" hidden="false" customHeight="false" outlineLevel="0" collapsed="false">
      <c r="A13" s="3"/>
      <c r="B13" s="42"/>
      <c r="C13" s="9"/>
      <c r="D13" s="10"/>
      <c r="E13" s="11"/>
      <c r="F13" s="11"/>
      <c r="G13" s="12"/>
      <c r="H13" s="13"/>
      <c r="I13" s="14" t="str">
        <f aca="false">IF(H13="","",(IF($C$20&lt;25%,"N/A",IF(H13&lt;=($D$20+$A$20),H13,"Descartado"))))</f>
        <v/>
      </c>
    </row>
    <row r="14" customFormat="false" ht="12.75" hidden="false" customHeight="false" outlineLevel="0" collapsed="false">
      <c r="A14" s="3"/>
      <c r="B14" s="42"/>
      <c r="C14" s="9"/>
      <c r="D14" s="10"/>
      <c r="E14" s="11"/>
      <c r="F14" s="11"/>
      <c r="G14" s="12"/>
      <c r="H14" s="13"/>
      <c r="I14" s="14" t="str">
        <f aca="false">IF(H14="","",(IF($C$20&lt;25%,"N/A",IF(H14&lt;=($D$20+$A$20),H14,"Descartado"))))</f>
        <v/>
      </c>
    </row>
    <row r="15" customFormat="false" ht="12.75" hidden="false" customHeight="false" outlineLevel="0" collapsed="false">
      <c r="A15" s="3"/>
      <c r="B15" s="42"/>
      <c r="C15" s="9"/>
      <c r="D15" s="10"/>
      <c r="E15" s="11"/>
      <c r="F15" s="11"/>
      <c r="G15" s="12"/>
      <c r="H15" s="13"/>
      <c r="I15" s="14" t="str">
        <f aca="false">IF(H15="","",(IF($C$20&lt;25%,"N/A",IF(H15&lt;=($D$20+$A$20),H15,"Descartado"))))</f>
        <v/>
      </c>
    </row>
    <row r="16" customFormat="false" ht="12.75" hidden="false" customHeight="false" outlineLevel="0" collapsed="false">
      <c r="A16" s="3"/>
      <c r="B16" s="42"/>
      <c r="C16" s="9"/>
      <c r="D16" s="10"/>
      <c r="E16" s="11"/>
      <c r="F16" s="11"/>
      <c r="G16" s="12"/>
      <c r="H16" s="13"/>
      <c r="I16" s="14" t="str">
        <f aca="false">IF(H16="","",(IF($C$20&lt;25%,"N/A",IF(H16&lt;=($D$20+$A$20),H16,"Descartado"))))</f>
        <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11.1024456765165</v>
      </c>
      <c r="B20" s="25" t="n">
        <f aca="false">COUNT(H3:H17)</f>
        <v>3</v>
      </c>
      <c r="C20" s="26" t="n">
        <f aca="false">IF(B20&lt;2,"N/A",(A20/D20))</f>
        <v>0.660466726741017</v>
      </c>
      <c r="D20" s="27" t="n">
        <f aca="false">ROUND(AVERAGE(H3:H17),2)</f>
        <v>16.81</v>
      </c>
      <c r="E20" s="28" t="n">
        <f aca="false">IFERROR(ROUND(IF(B20&lt;2,"N/A",(IF(C20&lt;=25%,"N/A",AVERAGE(I3:I17)))),2),"N/A")</f>
        <v>10.4</v>
      </c>
      <c r="F20" s="28" t="n">
        <f aca="false">ROUND(MEDIAN(H3:H17),2)</f>
        <v>10.4</v>
      </c>
      <c r="G20" s="29" t="str">
        <f aca="false">INDEX(G3:G17,MATCH(H20,H3:H17,0))</f>
        <v>CSS EDITORA GRAFICA - EIRELI</v>
      </c>
      <c r="H20" s="30" t="n">
        <f aca="false">MIN(H3:H17)</f>
        <v>10.4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10.4</v>
      </c>
    </row>
    <row r="23" customFormat="false" ht="12.75" hidden="false" customHeight="false" outlineLevel="0" collapsed="false">
      <c r="B23" s="31"/>
      <c r="C23" s="31"/>
      <c r="D23" s="35"/>
      <c r="E23" s="35"/>
      <c r="F23" s="39"/>
      <c r="G23" s="6" t="s">
        <v>23</v>
      </c>
      <c r="H23" s="30" t="n">
        <f aca="false">ROUND(H22,2)*D3</f>
        <v>1560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3" activeCellId="0" sqref="H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85</v>
      </c>
      <c r="B2" s="4" t="s">
        <v>2</v>
      </c>
      <c r="C2" s="4" t="s">
        <v>3</v>
      </c>
      <c r="D2" s="4" t="s">
        <v>4</v>
      </c>
      <c r="E2" s="5" t="s">
        <v>5</v>
      </c>
      <c r="F2" s="5" t="s">
        <v>6</v>
      </c>
      <c r="G2" s="4" t="s">
        <v>7</v>
      </c>
      <c r="H2" s="6" t="s">
        <v>8</v>
      </c>
      <c r="I2" s="7" t="s">
        <v>9</v>
      </c>
    </row>
    <row r="3" customFormat="false" ht="12.75" hidden="false" customHeight="true" outlineLevel="0" collapsed="false">
      <c r="A3" s="3"/>
      <c r="B3" s="42" t="s">
        <v>86</v>
      </c>
      <c r="C3" s="9" t="s">
        <v>77</v>
      </c>
      <c r="D3" s="10" t="n">
        <v>150</v>
      </c>
      <c r="E3" s="11" t="n">
        <f aca="false">IF(C20&lt;=25%,D20,MIN(E20:F20))</f>
        <v>10.4</v>
      </c>
      <c r="F3" s="11" t="n">
        <f aca="false">MIN(H3:H17)</f>
        <v>10.4</v>
      </c>
      <c r="G3" s="12" t="s">
        <v>63</v>
      </c>
      <c r="H3" s="13" t="n">
        <v>10.4</v>
      </c>
      <c r="I3" s="14" t="n">
        <f aca="false">IF(H3="","",(IF($C$20&lt;25%,"N/A",IF(H3&lt;=($D$20+$A$20),H3,"Descartado"))))</f>
        <v>10.4</v>
      </c>
    </row>
    <row r="4" customFormat="false" ht="12.75" hidden="false" customHeight="false" outlineLevel="0" collapsed="false">
      <c r="A4" s="3"/>
      <c r="B4" s="42"/>
      <c r="C4" s="9"/>
      <c r="D4" s="10"/>
      <c r="E4" s="11"/>
      <c r="F4" s="11"/>
      <c r="G4" s="12" t="s">
        <v>67</v>
      </c>
      <c r="H4" s="13" t="n">
        <v>10.4</v>
      </c>
      <c r="I4" s="14" t="n">
        <f aca="false">IF(H4="","",(IF($C$20&lt;25%,"N/A",IF(H4&lt;=($D$20+$A$20),H4,"Descartado"))))</f>
        <v>10.4</v>
      </c>
    </row>
    <row r="5" customFormat="false" ht="12.75" hidden="false" customHeight="false" outlineLevel="0" collapsed="false">
      <c r="A5" s="3"/>
      <c r="B5" s="42"/>
      <c r="C5" s="9"/>
      <c r="D5" s="10"/>
      <c r="E5" s="11"/>
      <c r="F5" s="11"/>
      <c r="G5" s="12" t="s">
        <v>78</v>
      </c>
      <c r="H5" s="13" t="n">
        <v>29.63</v>
      </c>
      <c r="I5" s="14" t="str">
        <f aca="false">IF(H5="","",(IF($C$20&lt;25%,"N/A",IF(H5&lt;=($D$20+$A$20),H5,"Descartado"))))</f>
        <v>Descartado</v>
      </c>
    </row>
    <row r="6" customFormat="false" ht="12.75" hidden="false" customHeight="false" outlineLevel="0" collapsed="false">
      <c r="A6" s="3"/>
      <c r="B6" s="42"/>
      <c r="C6" s="9"/>
      <c r="D6" s="10"/>
      <c r="E6" s="11"/>
      <c r="F6" s="11"/>
      <c r="G6" s="12"/>
      <c r="H6" s="13"/>
      <c r="I6" s="14" t="str">
        <f aca="false">IF(H6="","",(IF($C$20&lt;25%,"N/A",IF(H6&lt;=($D$20+$A$20),H6,"Descartado"))))</f>
        <v/>
      </c>
    </row>
    <row r="7" customFormat="false" ht="12.75" hidden="false" customHeight="false" outlineLevel="0" collapsed="false">
      <c r="A7" s="3"/>
      <c r="B7" s="42"/>
      <c r="C7" s="9"/>
      <c r="D7" s="10"/>
      <c r="E7" s="11"/>
      <c r="F7" s="11"/>
      <c r="G7" s="12"/>
      <c r="H7" s="13"/>
      <c r="I7" s="14" t="str">
        <f aca="false">IF(H7="","",(IF($C$20&lt;25%,"N/A",IF(H7&lt;=($D$20+$A$20),H7,"Descartado"))))</f>
        <v/>
      </c>
    </row>
    <row r="8" customFormat="false" ht="12.75" hidden="false" customHeight="false" outlineLevel="0" collapsed="false">
      <c r="A8" s="3"/>
      <c r="B8" s="42"/>
      <c r="C8" s="9"/>
      <c r="D8" s="10"/>
      <c r="E8" s="11"/>
      <c r="F8" s="11"/>
      <c r="G8" s="12"/>
      <c r="H8" s="13"/>
      <c r="I8" s="14" t="str">
        <f aca="false">IF(H8="","",(IF($C$20&lt;25%,"N/A",IF(H8&lt;=($D$20+$A$20),H8,"Descartado"))))</f>
        <v/>
      </c>
    </row>
    <row r="9" customFormat="false" ht="12.75" hidden="false" customHeight="false" outlineLevel="0" collapsed="false">
      <c r="A9" s="3"/>
      <c r="B9" s="42"/>
      <c r="C9" s="9"/>
      <c r="D9" s="10"/>
      <c r="E9" s="11"/>
      <c r="F9" s="11"/>
      <c r="G9" s="12"/>
      <c r="H9" s="13"/>
      <c r="I9" s="14" t="str">
        <f aca="false">IF(H9="","",(IF($C$20&lt;25%,"N/A",IF(H9&lt;=($D$20+$A$20),H9,"Descartado"))))</f>
        <v/>
      </c>
    </row>
    <row r="10" customFormat="false" ht="12.75" hidden="false" customHeight="false" outlineLevel="0" collapsed="false">
      <c r="A10" s="3"/>
      <c r="B10" s="42"/>
      <c r="C10" s="9"/>
      <c r="D10" s="10"/>
      <c r="E10" s="11"/>
      <c r="F10" s="11"/>
      <c r="G10" s="12"/>
      <c r="H10" s="13"/>
      <c r="I10" s="14" t="str">
        <f aca="false">IF(H10="","",(IF($C$20&lt;25%,"N/A",IF(H10&lt;=($D$20+$A$20),H10,"Descartado"))))</f>
        <v/>
      </c>
    </row>
    <row r="11" customFormat="false" ht="12.75" hidden="false" customHeight="false" outlineLevel="0" collapsed="false">
      <c r="A11" s="3"/>
      <c r="B11" s="42"/>
      <c r="C11" s="9"/>
      <c r="D11" s="10"/>
      <c r="E11" s="11"/>
      <c r="F11" s="11"/>
      <c r="G11" s="12"/>
      <c r="H11" s="13"/>
      <c r="I11" s="14" t="str">
        <f aca="false">IF(H11="","",(IF($C$20&lt;25%,"N/A",IF(H11&lt;=($D$20+$A$20),H11,"Descartado"))))</f>
        <v/>
      </c>
    </row>
    <row r="12" customFormat="false" ht="12.75" hidden="false" customHeight="false" outlineLevel="0" collapsed="false">
      <c r="A12" s="3"/>
      <c r="B12" s="42"/>
      <c r="C12" s="9"/>
      <c r="D12" s="10"/>
      <c r="E12" s="11"/>
      <c r="F12" s="11"/>
      <c r="G12" s="12"/>
      <c r="H12" s="13"/>
      <c r="I12" s="14" t="str">
        <f aca="false">IF(H12="","",(IF($C$20&lt;25%,"N/A",IF(H12&lt;=($D$20+$A$20),H12,"Descartado"))))</f>
        <v/>
      </c>
    </row>
    <row r="13" customFormat="false" ht="12.75" hidden="false" customHeight="false" outlineLevel="0" collapsed="false">
      <c r="A13" s="3"/>
      <c r="B13" s="42"/>
      <c r="C13" s="9"/>
      <c r="D13" s="10"/>
      <c r="E13" s="11"/>
      <c r="F13" s="11"/>
      <c r="G13" s="12"/>
      <c r="H13" s="13"/>
      <c r="I13" s="14" t="str">
        <f aca="false">IF(H13="","",(IF($C$20&lt;25%,"N/A",IF(H13&lt;=($D$20+$A$20),H13,"Descartado"))))</f>
        <v/>
      </c>
    </row>
    <row r="14" customFormat="false" ht="12.75" hidden="false" customHeight="false" outlineLevel="0" collapsed="false">
      <c r="A14" s="3"/>
      <c r="B14" s="42"/>
      <c r="C14" s="9"/>
      <c r="D14" s="10"/>
      <c r="E14" s="11"/>
      <c r="F14" s="11"/>
      <c r="G14" s="12"/>
      <c r="H14" s="13"/>
      <c r="I14" s="14" t="str">
        <f aca="false">IF(H14="","",(IF($C$20&lt;25%,"N/A",IF(H14&lt;=($D$20+$A$20),H14,"Descartado"))))</f>
        <v/>
      </c>
    </row>
    <row r="15" customFormat="false" ht="12.75" hidden="false" customHeight="false" outlineLevel="0" collapsed="false">
      <c r="A15" s="3"/>
      <c r="B15" s="42"/>
      <c r="C15" s="9"/>
      <c r="D15" s="10"/>
      <c r="E15" s="11"/>
      <c r="F15" s="11"/>
      <c r="G15" s="12"/>
      <c r="H15" s="13"/>
      <c r="I15" s="14" t="str">
        <f aca="false">IF(H15="","",(IF($C$20&lt;25%,"N/A",IF(H15&lt;=($D$20+$A$20),H15,"Descartado"))))</f>
        <v/>
      </c>
    </row>
    <row r="16" customFormat="false" ht="12.75" hidden="false" customHeight="false" outlineLevel="0" collapsed="false">
      <c r="A16" s="3"/>
      <c r="B16" s="42"/>
      <c r="C16" s="9"/>
      <c r="D16" s="10"/>
      <c r="E16" s="11"/>
      <c r="F16" s="11"/>
      <c r="G16" s="12"/>
      <c r="H16" s="13"/>
      <c r="I16" s="14" t="str">
        <f aca="false">IF(H16="","",(IF($C$20&lt;25%,"N/A",IF(H16&lt;=($D$20+$A$20),H16,"Descartado"))))</f>
        <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11.1024456765165</v>
      </c>
      <c r="B20" s="25" t="n">
        <f aca="false">COUNT(H3:H17)</f>
        <v>3</v>
      </c>
      <c r="C20" s="26" t="n">
        <f aca="false">IF(B20&lt;2,"N/A",(A20/D20))</f>
        <v>0.660466726741017</v>
      </c>
      <c r="D20" s="27" t="n">
        <f aca="false">ROUND(AVERAGE(H3:H17),2)</f>
        <v>16.81</v>
      </c>
      <c r="E20" s="28" t="n">
        <f aca="false">IFERROR(ROUND(IF(B20&lt;2,"N/A",(IF(C20&lt;=25%,"N/A",AVERAGE(I3:I17)))),2),"N/A")</f>
        <v>10.4</v>
      </c>
      <c r="F20" s="28" t="n">
        <f aca="false">ROUND(MEDIAN(H3:H17),2)</f>
        <v>10.4</v>
      </c>
      <c r="G20" s="29" t="str">
        <f aca="false">INDEX(G3:G17,MATCH(H20,H3:H17,0))</f>
        <v>CSS EDITORA GRAFICA - EIRELI</v>
      </c>
      <c r="H20" s="30" t="n">
        <f aca="false">MIN(H3:H17)</f>
        <v>10.4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10.4</v>
      </c>
    </row>
    <row r="23" customFormat="false" ht="12.75" hidden="false" customHeight="false" outlineLevel="0" collapsed="false">
      <c r="B23" s="31"/>
      <c r="C23" s="31"/>
      <c r="D23" s="35"/>
      <c r="E23" s="35"/>
      <c r="F23" s="39"/>
      <c r="G23" s="6" t="s">
        <v>23</v>
      </c>
      <c r="H23" s="30" t="n">
        <f aca="false">ROUND(H22,2)*D3</f>
        <v>1560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G10" activeCellId="0" sqref="G10"/>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87</v>
      </c>
      <c r="B2" s="4" t="s">
        <v>2</v>
      </c>
      <c r="C2" s="4" t="s">
        <v>3</v>
      </c>
      <c r="D2" s="4" t="s">
        <v>4</v>
      </c>
      <c r="E2" s="5" t="s">
        <v>5</v>
      </c>
      <c r="F2" s="5" t="s">
        <v>6</v>
      </c>
      <c r="G2" s="4" t="s">
        <v>7</v>
      </c>
      <c r="H2" s="6" t="s">
        <v>8</v>
      </c>
      <c r="I2" s="7" t="s">
        <v>9</v>
      </c>
    </row>
    <row r="3" customFormat="false" ht="12.75" hidden="false" customHeight="true" outlineLevel="0" collapsed="false">
      <c r="A3" s="3"/>
      <c r="B3" s="42" t="s">
        <v>88</v>
      </c>
      <c r="C3" s="9" t="s">
        <v>77</v>
      </c>
      <c r="D3" s="10" t="n">
        <v>150</v>
      </c>
      <c r="E3" s="11" t="n">
        <f aca="false">IF(C20&lt;=25%,D20,MIN(E20:F20))</f>
        <v>11.97</v>
      </c>
      <c r="F3" s="11" t="n">
        <f aca="false">MIN(H3:H17)</f>
        <v>10.4</v>
      </c>
      <c r="G3" s="12" t="s">
        <v>63</v>
      </c>
      <c r="H3" s="13" t="n">
        <v>10.4</v>
      </c>
      <c r="I3" s="14" t="n">
        <f aca="false">IF(H3="","",(IF($C$20&lt;25%,"N/A",IF(H3&lt;=($D$20+$A$20),H3,"Descartado"))))</f>
        <v>10.4</v>
      </c>
    </row>
    <row r="4" customFormat="false" ht="12.75" hidden="false" customHeight="false" outlineLevel="0" collapsed="false">
      <c r="A4" s="3"/>
      <c r="B4" s="42"/>
      <c r="C4" s="9"/>
      <c r="D4" s="10"/>
      <c r="E4" s="11"/>
      <c r="F4" s="11"/>
      <c r="G4" s="12" t="s">
        <v>67</v>
      </c>
      <c r="H4" s="13" t="n">
        <v>10.4</v>
      </c>
      <c r="I4" s="14" t="n">
        <f aca="false">IF(H4="","",(IF($C$20&lt;25%,"N/A",IF(H4&lt;=($D$20+$A$20),H4,"Descartado"))))</f>
        <v>10.4</v>
      </c>
    </row>
    <row r="5" customFormat="false" ht="12.75" hidden="false" customHeight="false" outlineLevel="0" collapsed="false">
      <c r="A5" s="3"/>
      <c r="B5" s="42"/>
      <c r="C5" s="9"/>
      <c r="D5" s="10"/>
      <c r="E5" s="11"/>
      <c r="F5" s="11"/>
      <c r="G5" s="12" t="s">
        <v>78</v>
      </c>
      <c r="H5" s="13" t="n">
        <v>29.63</v>
      </c>
      <c r="I5" s="14" t="str">
        <f aca="false">IF(H5="","",(IF($C$20&lt;25%,"N/A",IF(H5&lt;=($D$20+$A$20),H5,"Descartado"))))</f>
        <v>Descartado</v>
      </c>
    </row>
    <row r="6" customFormat="false" ht="12.75" hidden="false" customHeight="false" outlineLevel="0" collapsed="false">
      <c r="A6" s="3"/>
      <c r="B6" s="42"/>
      <c r="C6" s="9"/>
      <c r="D6" s="10"/>
      <c r="E6" s="11"/>
      <c r="F6" s="11"/>
      <c r="G6" s="12" t="s">
        <v>81</v>
      </c>
      <c r="H6" s="13" t="n">
        <v>10.96</v>
      </c>
      <c r="I6" s="14" t="n">
        <f aca="false">IF(H6="","",(IF($C$20&lt;25%,"N/A",IF(H6&lt;=($D$20+$A$20),H6,"Descartado"))))</f>
        <v>10.96</v>
      </c>
    </row>
    <row r="7" customFormat="false" ht="12.75" hidden="false" customHeight="false" outlineLevel="0" collapsed="false">
      <c r="A7" s="3"/>
      <c r="B7" s="42"/>
      <c r="C7" s="9"/>
      <c r="D7" s="10"/>
      <c r="E7" s="11"/>
      <c r="F7" s="11"/>
      <c r="G7" s="12" t="s">
        <v>82</v>
      </c>
      <c r="H7" s="13" t="n">
        <v>11.97</v>
      </c>
      <c r="I7" s="14" t="n">
        <f aca="false">IF(H7="","",(IF($C$20&lt;25%,"N/A",IF(H7&lt;=($D$20+$A$20),H7,"Descartado"))))</f>
        <v>11.97</v>
      </c>
    </row>
    <row r="8" customFormat="false" ht="12.75" hidden="false" customHeight="false" outlineLevel="0" collapsed="false">
      <c r="A8" s="3"/>
      <c r="B8" s="42"/>
      <c r="C8" s="9"/>
      <c r="D8" s="10"/>
      <c r="E8" s="11"/>
      <c r="F8" s="11"/>
      <c r="G8" s="12" t="s">
        <v>89</v>
      </c>
      <c r="H8" s="13" t="n">
        <v>13.39</v>
      </c>
      <c r="I8" s="14" t="n">
        <f aca="false">IF(H8="","",(IF($C$20&lt;25%,"N/A",IF(H8&lt;=($D$20+$A$20),H8,"Descartado"))))</f>
        <v>13.39</v>
      </c>
    </row>
    <row r="9" customFormat="false" ht="12.75" hidden="false" customHeight="false" outlineLevel="0" collapsed="false">
      <c r="A9" s="3"/>
      <c r="B9" s="42"/>
      <c r="C9" s="9"/>
      <c r="D9" s="10"/>
      <c r="E9" s="11"/>
      <c r="F9" s="11"/>
      <c r="G9" s="12" t="s">
        <v>90</v>
      </c>
      <c r="H9" s="13" t="n">
        <v>15.9</v>
      </c>
      <c r="I9" s="14" t="n">
        <f aca="false">IF(H9="","",(IF($C$20&lt;25%,"N/A",IF(H9&lt;=($D$20+$A$20),H9,"Descartado"))))</f>
        <v>15.9</v>
      </c>
    </row>
    <row r="10" customFormat="false" ht="12.75" hidden="false" customHeight="false" outlineLevel="0" collapsed="false">
      <c r="A10" s="3"/>
      <c r="B10" s="42"/>
      <c r="C10" s="9"/>
      <c r="D10" s="10"/>
      <c r="E10" s="11"/>
      <c r="F10" s="11"/>
      <c r="G10" s="12"/>
      <c r="H10" s="13"/>
      <c r="I10" s="14" t="str">
        <f aca="false">IF(H10="","",(IF($C$20&lt;25%,"N/A",IF(H10&lt;=($D$20+$A$20),H10,"Descartado"))))</f>
        <v/>
      </c>
    </row>
    <row r="11" customFormat="false" ht="12.75" hidden="false" customHeight="false" outlineLevel="0" collapsed="false">
      <c r="A11" s="3"/>
      <c r="B11" s="42"/>
      <c r="C11" s="9"/>
      <c r="D11" s="10"/>
      <c r="E11" s="11"/>
      <c r="F11" s="11"/>
      <c r="G11" s="12"/>
      <c r="H11" s="13"/>
      <c r="I11" s="14" t="str">
        <f aca="false">IF(H11="","",(IF($C$20&lt;25%,"N/A",IF(H11&lt;=($D$20+$A$20),H11,"Descartado"))))</f>
        <v/>
      </c>
    </row>
    <row r="12" customFormat="false" ht="12.75" hidden="false" customHeight="false" outlineLevel="0" collapsed="false">
      <c r="A12" s="3"/>
      <c r="B12" s="42"/>
      <c r="C12" s="9"/>
      <c r="D12" s="10"/>
      <c r="E12" s="11"/>
      <c r="F12" s="11"/>
      <c r="G12" s="12"/>
      <c r="H12" s="13"/>
      <c r="I12" s="14" t="str">
        <f aca="false">IF(H12="","",(IF($C$20&lt;25%,"N/A",IF(H12&lt;=($D$20+$A$20),H12,"Descartado"))))</f>
        <v/>
      </c>
    </row>
    <row r="13" customFormat="false" ht="12.75" hidden="false" customHeight="false" outlineLevel="0" collapsed="false">
      <c r="A13" s="3"/>
      <c r="B13" s="42"/>
      <c r="C13" s="9"/>
      <c r="D13" s="10"/>
      <c r="E13" s="11"/>
      <c r="F13" s="11"/>
      <c r="G13" s="12"/>
      <c r="H13" s="13"/>
      <c r="I13" s="14" t="str">
        <f aca="false">IF(H13="","",(IF($C$20&lt;25%,"N/A",IF(H13&lt;=($D$20+$A$20),H13,"Descartado"))))</f>
        <v/>
      </c>
    </row>
    <row r="14" customFormat="false" ht="12.75" hidden="false" customHeight="false" outlineLevel="0" collapsed="false">
      <c r="A14" s="3"/>
      <c r="B14" s="42"/>
      <c r="C14" s="9"/>
      <c r="D14" s="10"/>
      <c r="E14" s="11"/>
      <c r="F14" s="11"/>
      <c r="G14" s="12"/>
      <c r="H14" s="13"/>
      <c r="I14" s="14" t="str">
        <f aca="false">IF(H14="","",(IF($C$20&lt;25%,"N/A",IF(H14&lt;=($D$20+$A$20),H14,"Descartado"))))</f>
        <v/>
      </c>
    </row>
    <row r="15" customFormat="false" ht="12.75" hidden="false" customHeight="false" outlineLevel="0" collapsed="false">
      <c r="A15" s="3"/>
      <c r="B15" s="42"/>
      <c r="C15" s="9"/>
      <c r="D15" s="10"/>
      <c r="E15" s="11"/>
      <c r="F15" s="11"/>
      <c r="G15" s="12"/>
      <c r="H15" s="13"/>
      <c r="I15" s="14" t="str">
        <f aca="false">IF(H15="","",(IF($C$20&lt;25%,"N/A",IF(H15&lt;=($D$20+$A$20),H15,"Descartado"))))</f>
        <v/>
      </c>
    </row>
    <row r="16" customFormat="false" ht="12.75" hidden="false" customHeight="false" outlineLevel="0" collapsed="false">
      <c r="A16" s="3"/>
      <c r="B16" s="42"/>
      <c r="C16" s="9"/>
      <c r="D16" s="10"/>
      <c r="E16" s="11"/>
      <c r="F16" s="11"/>
      <c r="G16" s="12"/>
      <c r="H16" s="13"/>
      <c r="I16" s="14" t="str">
        <f aca="false">IF(H16="","",(IF($C$20&lt;25%,"N/A",IF(H16&lt;=($D$20+$A$20),H16,"Descartado"))))</f>
        <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6.88564414111673</v>
      </c>
      <c r="B20" s="25" t="n">
        <f aca="false">COUNT(H3:H17)</f>
        <v>7</v>
      </c>
      <c r="C20" s="26" t="n">
        <f aca="false">IF(B20&lt;2,"N/A",(A20/D20))</f>
        <v>0.469689231999777</v>
      </c>
      <c r="D20" s="27" t="n">
        <f aca="false">ROUND(AVERAGE(H3:H17),2)</f>
        <v>14.66</v>
      </c>
      <c r="E20" s="28" t="n">
        <f aca="false">IFERROR(ROUND(IF(B20&lt;2,"N/A",(IF(C20&lt;=25%,"N/A",AVERAGE(I3:I17)))),2),"N/A")</f>
        <v>12.17</v>
      </c>
      <c r="F20" s="28" t="n">
        <f aca="false">ROUND(MEDIAN(H3:H17),2)</f>
        <v>11.97</v>
      </c>
      <c r="G20" s="29" t="str">
        <f aca="false">INDEX(G3:G17,MATCH(H20,H3:H17,0))</f>
        <v>CSS EDITORA GRAFICA - EIRELI</v>
      </c>
      <c r="H20" s="30" t="n">
        <f aca="false">MIN(H3:H17)</f>
        <v>10.4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11.97</v>
      </c>
    </row>
    <row r="23" customFormat="false" ht="12.75" hidden="false" customHeight="false" outlineLevel="0" collapsed="false">
      <c r="B23" s="31"/>
      <c r="C23" s="31"/>
      <c r="D23" s="35"/>
      <c r="E23" s="35"/>
      <c r="F23" s="39"/>
      <c r="G23" s="6" t="s">
        <v>23</v>
      </c>
      <c r="H23" s="30" t="n">
        <f aca="false">ROUND(H22,2)*D3</f>
        <v>1795.5</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G8" activeCellId="0" sqref="G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91</v>
      </c>
      <c r="B2" s="4" t="s">
        <v>2</v>
      </c>
      <c r="C2" s="4" t="s">
        <v>3</v>
      </c>
      <c r="D2" s="4" t="s">
        <v>4</v>
      </c>
      <c r="E2" s="5" t="s">
        <v>5</v>
      </c>
      <c r="F2" s="5" t="s">
        <v>6</v>
      </c>
      <c r="G2" s="4" t="s">
        <v>7</v>
      </c>
      <c r="H2" s="6" t="s">
        <v>8</v>
      </c>
      <c r="I2" s="7" t="s">
        <v>9</v>
      </c>
    </row>
    <row r="3" customFormat="false" ht="12.75" hidden="false" customHeight="true" outlineLevel="0" collapsed="false">
      <c r="A3" s="3"/>
      <c r="B3" s="42" t="s">
        <v>92</v>
      </c>
      <c r="C3" s="9" t="s">
        <v>77</v>
      </c>
      <c r="D3" s="10" t="n">
        <v>150</v>
      </c>
      <c r="E3" s="11" t="n">
        <f aca="false">IF(C20&lt;=25%,D20,MIN(E20:F20))</f>
        <v>12.27</v>
      </c>
      <c r="F3" s="11" t="n">
        <f aca="false">MIN(H3:H17)</f>
        <v>10.9</v>
      </c>
      <c r="G3" s="12" t="s">
        <v>93</v>
      </c>
      <c r="H3" s="13" t="n">
        <v>14.58</v>
      </c>
      <c r="I3" s="14" t="str">
        <f aca="false">IF(H3="","",(IF($C$20&lt;25%,"N/A",IF(H3&lt;=($D$20+$A$20),H3,"Descartado"))))</f>
        <v>N/A</v>
      </c>
    </row>
    <row r="4" customFormat="false" ht="12.75" hidden="false" customHeight="false" outlineLevel="0" collapsed="false">
      <c r="A4" s="3"/>
      <c r="B4" s="42"/>
      <c r="C4" s="9"/>
      <c r="D4" s="10"/>
      <c r="E4" s="11"/>
      <c r="F4" s="11"/>
      <c r="G4" s="12" t="s">
        <v>81</v>
      </c>
      <c r="H4" s="13" t="n">
        <v>11.36</v>
      </c>
      <c r="I4" s="14" t="str">
        <f aca="false">IF(H4="","",(IF($C$20&lt;25%,"N/A",IF(H4&lt;=($D$20+$A$20),H4,"Descartado"))))</f>
        <v>N/A</v>
      </c>
    </row>
    <row r="5" customFormat="false" ht="12.75" hidden="false" customHeight="false" outlineLevel="0" collapsed="false">
      <c r="A5" s="3"/>
      <c r="B5" s="42"/>
      <c r="C5" s="9"/>
      <c r="D5" s="10"/>
      <c r="E5" s="11"/>
      <c r="F5" s="11"/>
      <c r="G5" s="12" t="s">
        <v>82</v>
      </c>
      <c r="H5" s="13" t="n">
        <v>12.41</v>
      </c>
      <c r="I5" s="14" t="str">
        <f aca="false">IF(H5="","",(IF($C$20&lt;25%,"N/A",IF(H5&lt;=($D$20+$A$20),H5,"Descartado"))))</f>
        <v>N/A</v>
      </c>
    </row>
    <row r="6" customFormat="false" ht="12.75" hidden="false" customHeight="false" outlineLevel="0" collapsed="false">
      <c r="A6" s="3"/>
      <c r="B6" s="42"/>
      <c r="C6" s="9"/>
      <c r="D6" s="10"/>
      <c r="E6" s="11"/>
      <c r="F6" s="11"/>
      <c r="G6" s="12" t="s">
        <v>94</v>
      </c>
      <c r="H6" s="13" t="n">
        <v>12.1</v>
      </c>
      <c r="I6" s="14" t="str">
        <f aca="false">IF(H6="","",(IF($C$20&lt;25%,"N/A",IF(H6&lt;=($D$20+$A$20),H6,"Descartado"))))</f>
        <v>N/A</v>
      </c>
    </row>
    <row r="7" customFormat="false" ht="12.75" hidden="false" customHeight="false" outlineLevel="0" collapsed="false">
      <c r="A7" s="3"/>
      <c r="B7" s="42"/>
      <c r="C7" s="9"/>
      <c r="D7" s="10"/>
      <c r="E7" s="11"/>
      <c r="F7" s="11"/>
      <c r="G7" s="12" t="s">
        <v>95</v>
      </c>
      <c r="H7" s="13" t="n">
        <v>10.9</v>
      </c>
      <c r="I7" s="14" t="str">
        <f aca="false">IF(H7="","",(IF($C$20&lt;25%,"N/A",IF(H7&lt;=($D$20+$A$20),H7,"Descartado"))))</f>
        <v>N/A</v>
      </c>
    </row>
    <row r="8" customFormat="false" ht="12.75" hidden="false" customHeight="false" outlineLevel="0" collapsed="false">
      <c r="A8" s="3"/>
      <c r="B8" s="42"/>
      <c r="C8" s="9"/>
      <c r="D8" s="10"/>
      <c r="E8" s="11"/>
      <c r="F8" s="11"/>
      <c r="G8" s="12"/>
      <c r="H8" s="13"/>
      <c r="I8" s="14" t="str">
        <f aca="false">IF(H8="","",(IF($C$20&lt;25%,"N/A",IF(H8&lt;=($D$20+$A$20),H8,"Descartado"))))</f>
        <v/>
      </c>
    </row>
    <row r="9" customFormat="false" ht="12.75" hidden="false" customHeight="false" outlineLevel="0" collapsed="false">
      <c r="A9" s="3"/>
      <c r="B9" s="42"/>
      <c r="C9" s="9"/>
      <c r="D9" s="10"/>
      <c r="E9" s="11"/>
      <c r="F9" s="11"/>
      <c r="G9" s="12"/>
      <c r="H9" s="13"/>
      <c r="I9" s="14" t="str">
        <f aca="false">IF(H9="","",(IF($C$20&lt;25%,"N/A",IF(H9&lt;=($D$20+$A$20),H9,"Descartado"))))</f>
        <v/>
      </c>
    </row>
    <row r="10" customFormat="false" ht="12.75" hidden="false" customHeight="false" outlineLevel="0" collapsed="false">
      <c r="A10" s="3"/>
      <c r="B10" s="42"/>
      <c r="C10" s="9"/>
      <c r="D10" s="10"/>
      <c r="E10" s="11"/>
      <c r="F10" s="11"/>
      <c r="G10" s="12"/>
      <c r="H10" s="13"/>
      <c r="I10" s="14" t="str">
        <f aca="false">IF(H10="","",(IF($C$20&lt;25%,"N/A",IF(H10&lt;=($D$20+$A$20),H10,"Descartado"))))</f>
        <v/>
      </c>
    </row>
    <row r="11" customFormat="false" ht="12.75" hidden="false" customHeight="false" outlineLevel="0" collapsed="false">
      <c r="A11" s="3"/>
      <c r="B11" s="42"/>
      <c r="C11" s="9"/>
      <c r="D11" s="10"/>
      <c r="E11" s="11"/>
      <c r="F11" s="11"/>
      <c r="G11" s="12"/>
      <c r="H11" s="13"/>
      <c r="I11" s="14" t="str">
        <f aca="false">IF(H11="","",(IF($C$20&lt;25%,"N/A",IF(H11&lt;=($D$20+$A$20),H11,"Descartado"))))</f>
        <v/>
      </c>
    </row>
    <row r="12" customFormat="false" ht="12.75" hidden="false" customHeight="false" outlineLevel="0" collapsed="false">
      <c r="A12" s="3"/>
      <c r="B12" s="42"/>
      <c r="C12" s="9"/>
      <c r="D12" s="10"/>
      <c r="E12" s="11"/>
      <c r="F12" s="11"/>
      <c r="G12" s="12"/>
      <c r="H12" s="13"/>
      <c r="I12" s="14" t="str">
        <f aca="false">IF(H12="","",(IF($C$20&lt;25%,"N/A",IF(H12&lt;=($D$20+$A$20),H12,"Descartado"))))</f>
        <v/>
      </c>
    </row>
    <row r="13" customFormat="false" ht="12.75" hidden="false" customHeight="false" outlineLevel="0" collapsed="false">
      <c r="A13" s="3"/>
      <c r="B13" s="42"/>
      <c r="C13" s="9"/>
      <c r="D13" s="10"/>
      <c r="E13" s="11"/>
      <c r="F13" s="11"/>
      <c r="G13" s="12"/>
      <c r="H13" s="13"/>
      <c r="I13" s="14" t="str">
        <f aca="false">IF(H13="","",(IF($C$20&lt;25%,"N/A",IF(H13&lt;=($D$20+$A$20),H13,"Descartado"))))</f>
        <v/>
      </c>
    </row>
    <row r="14" customFormat="false" ht="12.75" hidden="false" customHeight="false" outlineLevel="0" collapsed="false">
      <c r="A14" s="3"/>
      <c r="B14" s="42"/>
      <c r="C14" s="9"/>
      <c r="D14" s="10"/>
      <c r="E14" s="11"/>
      <c r="F14" s="11"/>
      <c r="G14" s="12"/>
      <c r="H14" s="13"/>
      <c r="I14" s="14" t="str">
        <f aca="false">IF(H14="","",(IF($C$20&lt;25%,"N/A",IF(H14&lt;=($D$20+$A$20),H14,"Descartado"))))</f>
        <v/>
      </c>
    </row>
    <row r="15" customFormat="false" ht="12.75" hidden="false" customHeight="false" outlineLevel="0" collapsed="false">
      <c r="A15" s="3"/>
      <c r="B15" s="42"/>
      <c r="C15" s="9"/>
      <c r="D15" s="10"/>
      <c r="E15" s="11"/>
      <c r="F15" s="11"/>
      <c r="G15" s="12"/>
      <c r="H15" s="13"/>
      <c r="I15" s="14" t="str">
        <f aca="false">IF(H15="","",(IF($C$20&lt;25%,"N/A",IF(H15&lt;=($D$20+$A$20),H15,"Descartado"))))</f>
        <v/>
      </c>
    </row>
    <row r="16" customFormat="false" ht="12.75" hidden="false" customHeight="false" outlineLevel="0" collapsed="false">
      <c r="A16" s="3"/>
      <c r="B16" s="42"/>
      <c r="C16" s="9"/>
      <c r="D16" s="10"/>
      <c r="E16" s="11"/>
      <c r="F16" s="11"/>
      <c r="G16" s="12"/>
      <c r="H16" s="13"/>
      <c r="I16" s="14" t="str">
        <f aca="false">IF(H16="","",(IF($C$20&lt;25%,"N/A",IF(H16&lt;=($D$20+$A$20),H16,"Descartado"))))</f>
        <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1.42211110677051</v>
      </c>
      <c r="B20" s="25" t="n">
        <f aca="false">COUNT(H3:H17)</f>
        <v>5</v>
      </c>
      <c r="C20" s="26" t="n">
        <f aca="false">IF(B20&lt;2,"N/A",(A20/D20))</f>
        <v>0.115901475694418</v>
      </c>
      <c r="D20" s="27" t="n">
        <f aca="false">ROUND(AVERAGE(H3:H17),2)</f>
        <v>12.27</v>
      </c>
      <c r="E20" s="28" t="str">
        <f aca="false">IFERROR(ROUND(IF(B20&lt;2,"N/A",(IF(C20&lt;=25%,"N/A",AVERAGE(I3:I17)))),2),"N/A")</f>
        <v>N/A</v>
      </c>
      <c r="F20" s="28" t="n">
        <f aca="false">ROUND(MEDIAN(H3:H17),2)</f>
        <v>12.1</v>
      </c>
      <c r="G20" s="29" t="str">
        <f aca="false">INDEX(G3:G17,MATCH(H20,H3:H17,0))</f>
        <v>TILIBRA EXPRESS</v>
      </c>
      <c r="H20" s="30" t="n">
        <f aca="false">MIN(H3:H17)</f>
        <v>10.9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12.27</v>
      </c>
    </row>
    <row r="23" customFormat="false" ht="12.75" hidden="false" customHeight="false" outlineLevel="0" collapsed="false">
      <c r="B23" s="31"/>
      <c r="C23" s="31"/>
      <c r="D23" s="35"/>
      <c r="E23" s="35"/>
      <c r="F23" s="39"/>
      <c r="G23" s="6" t="s">
        <v>23</v>
      </c>
      <c r="H23" s="30" t="n">
        <f aca="false">ROUND(H22,2)*D3</f>
        <v>1840.5</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31</v>
      </c>
      <c r="B2" s="4" t="s">
        <v>2</v>
      </c>
      <c r="C2" s="4" t="s">
        <v>3</v>
      </c>
      <c r="D2" s="4" t="s">
        <v>4</v>
      </c>
      <c r="E2" s="5" t="s">
        <v>5</v>
      </c>
      <c r="F2" s="5" t="s">
        <v>6</v>
      </c>
      <c r="G2" s="4" t="s">
        <v>7</v>
      </c>
      <c r="H2" s="6" t="s">
        <v>8</v>
      </c>
      <c r="I2" s="7" t="s">
        <v>9</v>
      </c>
    </row>
    <row r="3" customFormat="false" ht="12.75" hidden="false" customHeight="true" outlineLevel="0" collapsed="false">
      <c r="A3" s="3"/>
      <c r="B3" s="42" t="s">
        <v>32</v>
      </c>
      <c r="C3" s="9" t="s">
        <v>33</v>
      </c>
      <c r="D3" s="10" t="n">
        <v>6660</v>
      </c>
      <c r="E3" s="11" t="n">
        <f aca="false">IF(C20&lt;=25%,D20,MIN(E20:F20))</f>
        <v>19.99</v>
      </c>
      <c r="F3" s="11" t="n">
        <f aca="false">MIN(H3:H17)</f>
        <v>16.5</v>
      </c>
      <c r="G3" s="12" t="s">
        <v>12</v>
      </c>
      <c r="H3" s="13" t="n">
        <v>16.5</v>
      </c>
      <c r="I3" s="14" t="n">
        <f aca="false">IF(H3="","",(IF($C$20&lt;25%,"N/A",IF(H3&lt;=($D$20+$A$20),H3,"Descartado"))))</f>
        <v>16.5</v>
      </c>
    </row>
    <row r="4" customFormat="false" ht="12.8" hidden="false" customHeight="false" outlineLevel="0" collapsed="false">
      <c r="A4" s="3"/>
      <c r="B4" s="42"/>
      <c r="C4" s="9"/>
      <c r="D4" s="10"/>
      <c r="E4" s="11"/>
      <c r="F4" s="11"/>
      <c r="G4" s="12" t="s">
        <v>13</v>
      </c>
      <c r="H4" s="13" t="n">
        <v>39.99</v>
      </c>
      <c r="I4" s="14" t="str">
        <f aca="false">IF(H4="","",(IF($C$20&lt;25%,"N/A",IF(H4&lt;=($D$20+$A$20),H4,"Descartado"))))</f>
        <v>Descartado</v>
      </c>
    </row>
    <row r="5" customFormat="false" ht="12.8" hidden="false" customHeight="false" outlineLevel="0" collapsed="false">
      <c r="A5" s="3"/>
      <c r="B5" s="42"/>
      <c r="C5" s="9"/>
      <c r="D5" s="10"/>
      <c r="E5" s="11"/>
      <c r="F5" s="11"/>
      <c r="G5" s="12" t="s">
        <v>14</v>
      </c>
      <c r="H5" s="13" t="n">
        <v>23.47</v>
      </c>
      <c r="I5" s="14" t="n">
        <f aca="false">IF(H5="","",(IF($C$20&lt;25%,"N/A",IF(H5&lt;=($D$20+$A$20),H5,"Descartado"))))</f>
        <v>23.47</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12.0642129181034</v>
      </c>
      <c r="B20" s="25" t="n">
        <f aca="false">COUNT(H3:H17)</f>
        <v>3</v>
      </c>
      <c r="C20" s="26" t="n">
        <f aca="false">IF(B20&lt;2,"N/A",(A20/D20))</f>
        <v>0.452690916251535</v>
      </c>
      <c r="D20" s="27" t="n">
        <f aca="false">ROUND(AVERAGE(H3:H17),2)</f>
        <v>26.65</v>
      </c>
      <c r="E20" s="28" t="n">
        <f aca="false">IFERROR(ROUND(IF(B20&lt;2,"N/A",(IF(C20&lt;=25%,"N/A",AVERAGE(I3:I17)))),2),"N/A")</f>
        <v>19.99</v>
      </c>
      <c r="F20" s="28" t="n">
        <f aca="false">ROUND(MEDIAN(H3:H17),2)</f>
        <v>23.47</v>
      </c>
      <c r="G20" s="29" t="str">
        <f aca="false">INDEX(G3:G17,MATCH(H20,H3:H17,0))</f>
        <v>CIAN GRÁFICA E EDITORA LTDA – 01.023.452/0001-51</v>
      </c>
      <c r="H20" s="30" t="n">
        <f aca="false">MIN(H3:H17)</f>
        <v>16.5</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19.99</v>
      </c>
    </row>
    <row r="23" customFormat="false" ht="12.75" hidden="false" customHeight="false" outlineLevel="0" collapsed="false">
      <c r="B23" s="31"/>
      <c r="C23" s="31"/>
      <c r="D23" s="35"/>
      <c r="E23" s="35"/>
      <c r="F23" s="39"/>
      <c r="G23" s="6" t="s">
        <v>23</v>
      </c>
      <c r="H23" s="30" t="n">
        <f aca="false">ROUND(H22,2)*D3</f>
        <v>133133.4</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D18" activeCellId="0" sqref="D1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96</v>
      </c>
      <c r="B2" s="4" t="s">
        <v>2</v>
      </c>
      <c r="C2" s="4" t="s">
        <v>3</v>
      </c>
      <c r="D2" s="4" t="s">
        <v>4</v>
      </c>
      <c r="E2" s="5" t="s">
        <v>5</v>
      </c>
      <c r="F2" s="5" t="s">
        <v>6</v>
      </c>
      <c r="G2" s="4" t="s">
        <v>7</v>
      </c>
      <c r="H2" s="6" t="s">
        <v>8</v>
      </c>
      <c r="I2" s="7" t="s">
        <v>9</v>
      </c>
    </row>
    <row r="3" customFormat="false" ht="12.75" hidden="false" customHeight="true" outlineLevel="0" collapsed="false">
      <c r="A3" s="3"/>
      <c r="B3" s="42" t="s">
        <v>97</v>
      </c>
      <c r="C3" s="9" t="s">
        <v>40</v>
      </c>
      <c r="D3" s="10" t="n">
        <v>37500</v>
      </c>
      <c r="E3" s="11" t="n">
        <f aca="false">IF(C20&lt;=25%,D20,MIN(E20:F20))</f>
        <v>2.52</v>
      </c>
      <c r="F3" s="11" t="n">
        <f aca="false">MIN(H3:H17)</f>
        <v>1.92</v>
      </c>
      <c r="G3" s="12" t="s">
        <v>61</v>
      </c>
      <c r="H3" s="13" t="n">
        <v>2.08</v>
      </c>
      <c r="I3" s="14" t="n">
        <f aca="false">IF(H3="","",(IF($C$20&lt;25%,"N/A",IF(H3&lt;=($D$20+$A$20),H3,"Descartado"))))</f>
        <v>2.08</v>
      </c>
    </row>
    <row r="4" customFormat="false" ht="12.75" hidden="false" customHeight="false" outlineLevel="0" collapsed="false">
      <c r="A4" s="3"/>
      <c r="B4" s="42"/>
      <c r="C4" s="9"/>
      <c r="D4" s="10"/>
      <c r="E4" s="11"/>
      <c r="F4" s="11"/>
      <c r="G4" s="12" t="s">
        <v>62</v>
      </c>
      <c r="H4" s="13" t="n">
        <v>2.87</v>
      </c>
      <c r="I4" s="14" t="n">
        <f aca="false">IF(H4="","",(IF($C$20&lt;25%,"N/A",IF(H4&lt;=($D$20+$A$20),H4,"Descartado"))))</f>
        <v>2.87</v>
      </c>
    </row>
    <row r="5" customFormat="false" ht="12.75" hidden="false" customHeight="false" outlineLevel="0" collapsed="false">
      <c r="A5" s="3"/>
      <c r="B5" s="42"/>
      <c r="C5" s="9"/>
      <c r="D5" s="10"/>
      <c r="E5" s="11"/>
      <c r="F5" s="11"/>
      <c r="G5" s="12" t="s">
        <v>63</v>
      </c>
      <c r="H5" s="13" t="n">
        <v>2.87</v>
      </c>
      <c r="I5" s="14" t="n">
        <f aca="false">IF(H5="","",(IF($C$20&lt;25%,"N/A",IF(H5&lt;=($D$20+$A$20),H5,"Descartado"))))</f>
        <v>2.87</v>
      </c>
    </row>
    <row r="6" customFormat="false" ht="12.75" hidden="false" customHeight="false" outlineLevel="0" collapsed="false">
      <c r="A6" s="3"/>
      <c r="B6" s="42"/>
      <c r="C6" s="9"/>
      <c r="D6" s="10"/>
      <c r="E6" s="11"/>
      <c r="F6" s="11"/>
      <c r="G6" s="12" t="s">
        <v>64</v>
      </c>
      <c r="H6" s="13" t="n">
        <v>1.92</v>
      </c>
      <c r="I6" s="14" t="n">
        <f aca="false">IF(H6="","",(IF($C$20&lt;25%,"N/A",IF(H6&lt;=($D$20+$A$20),H6,"Descartado"))))</f>
        <v>1.92</v>
      </c>
    </row>
    <row r="7" customFormat="false" ht="12.75" hidden="false" customHeight="false" outlineLevel="0" collapsed="false">
      <c r="A7" s="3"/>
      <c r="B7" s="42"/>
      <c r="C7" s="9"/>
      <c r="D7" s="10"/>
      <c r="E7" s="11"/>
      <c r="F7" s="11"/>
      <c r="G7" s="12" t="s">
        <v>98</v>
      </c>
      <c r="H7" s="13" t="n">
        <v>2.65</v>
      </c>
      <c r="I7" s="14" t="n">
        <f aca="false">IF(H7="","",(IF($C$20&lt;25%,"N/A",IF(H7&lt;=($D$20+$A$20),H7,"Descartado"))))</f>
        <v>2.65</v>
      </c>
    </row>
    <row r="8" customFormat="false" ht="12.75" hidden="false" customHeight="false" outlineLevel="0" collapsed="false">
      <c r="A8" s="3"/>
      <c r="B8" s="42"/>
      <c r="C8" s="9"/>
      <c r="D8" s="10"/>
      <c r="E8" s="11"/>
      <c r="F8" s="11"/>
      <c r="G8" s="12" t="s">
        <v>99</v>
      </c>
      <c r="H8" s="13" t="n">
        <v>2</v>
      </c>
      <c r="I8" s="14" t="n">
        <f aca="false">IF(H8="","",(IF($C$20&lt;25%,"N/A",IF(H8&lt;=($D$20+$A$20),H8,"Descartado"))))</f>
        <v>2</v>
      </c>
    </row>
    <row r="9" customFormat="false" ht="12.75" hidden="false" customHeight="false" outlineLevel="0" collapsed="false">
      <c r="A9" s="3"/>
      <c r="B9" s="42"/>
      <c r="C9" s="9"/>
      <c r="D9" s="10"/>
      <c r="E9" s="11"/>
      <c r="F9" s="11"/>
      <c r="G9" s="12" t="s">
        <v>65</v>
      </c>
      <c r="H9" s="13" t="n">
        <v>3.12</v>
      </c>
      <c r="I9" s="14" t="n">
        <f aca="false">IF(H9="","",(IF($C$20&lt;25%,"N/A",IF(H9&lt;=($D$20+$A$20),H9,"Descartado"))))</f>
        <v>3.12</v>
      </c>
    </row>
    <row r="10" customFormat="false" ht="12.75" hidden="false" customHeight="false" outlineLevel="0" collapsed="false">
      <c r="A10" s="3"/>
      <c r="B10" s="42"/>
      <c r="C10" s="9"/>
      <c r="D10" s="10"/>
      <c r="E10" s="11"/>
      <c r="F10" s="11"/>
      <c r="G10" s="12" t="s">
        <v>100</v>
      </c>
      <c r="H10" s="13" t="n">
        <v>3.12</v>
      </c>
      <c r="I10" s="14" t="n">
        <f aca="false">IF(H10="","",(IF($C$20&lt;25%,"N/A",IF(H10&lt;=($D$20+$A$20),H10,"Descartado"))))</f>
        <v>3.12</v>
      </c>
    </row>
    <row r="11" customFormat="false" ht="12.75" hidden="false" customHeight="false" outlineLevel="0" collapsed="false">
      <c r="A11" s="3"/>
      <c r="B11" s="42"/>
      <c r="C11" s="9"/>
      <c r="D11" s="10"/>
      <c r="E11" s="11"/>
      <c r="F11" s="11"/>
      <c r="G11" s="12" t="s">
        <v>66</v>
      </c>
      <c r="H11" s="13" t="n">
        <v>4.77</v>
      </c>
      <c r="I11" s="14" t="str">
        <f aca="false">IF(H11="","",(IF($C$20&lt;25%,"N/A",IF(H11&lt;=($D$20+$A$20),H11,"Descartado"))))</f>
        <v>Descartado</v>
      </c>
    </row>
    <row r="12" customFormat="false" ht="12.75" hidden="false" customHeight="false" outlineLevel="0" collapsed="false">
      <c r="A12" s="3"/>
      <c r="B12" s="42"/>
      <c r="C12" s="9"/>
      <c r="D12" s="10"/>
      <c r="E12" s="11"/>
      <c r="F12" s="11"/>
      <c r="G12" s="12" t="s">
        <v>67</v>
      </c>
      <c r="H12" s="13" t="n">
        <v>5.2</v>
      </c>
      <c r="I12" s="14" t="str">
        <f aca="false">IF(H12="","",(IF($C$20&lt;25%,"N/A",IF(H12&lt;=($D$20+$A$20),H12,"Descartado"))))</f>
        <v>Descartado</v>
      </c>
    </row>
    <row r="13" customFormat="false" ht="12.75" hidden="false" customHeight="false" outlineLevel="0" collapsed="false">
      <c r="A13" s="3"/>
      <c r="B13" s="42"/>
      <c r="C13" s="9"/>
      <c r="D13" s="10"/>
      <c r="E13" s="11"/>
      <c r="F13" s="11"/>
      <c r="G13" s="12" t="s">
        <v>68</v>
      </c>
      <c r="H13" s="13" t="n">
        <v>5.08</v>
      </c>
      <c r="I13" s="14" t="str">
        <f aca="false">IF(H13="","",(IF($C$20&lt;25%,"N/A",IF(H13&lt;=($D$20+$A$20),H13,"Descartado"))))</f>
        <v>Descartado</v>
      </c>
    </row>
    <row r="14" customFormat="false" ht="12.75" hidden="false" customHeight="false" outlineLevel="0" collapsed="false">
      <c r="A14" s="3"/>
      <c r="B14" s="42"/>
      <c r="C14" s="9"/>
      <c r="D14" s="10"/>
      <c r="E14" s="11"/>
      <c r="F14" s="11"/>
      <c r="G14" s="12" t="s">
        <v>101</v>
      </c>
      <c r="H14" s="13" t="n">
        <v>2.08</v>
      </c>
      <c r="I14" s="14" t="n">
        <f aca="false">IF(H14="","",(IF($C$20&lt;25%,"N/A",IF(H14&lt;=($D$20+$A$20),H14,"Descartado"))))</f>
        <v>2.08</v>
      </c>
    </row>
    <row r="15" customFormat="false" ht="12.75" hidden="false" customHeight="false" outlineLevel="0" collapsed="false">
      <c r="A15" s="3"/>
      <c r="B15" s="42"/>
      <c r="C15" s="9"/>
      <c r="D15" s="10"/>
      <c r="E15" s="11"/>
      <c r="F15" s="11"/>
      <c r="G15" s="12"/>
      <c r="H15" s="13"/>
      <c r="I15" s="14" t="str">
        <f aca="false">IF(H15="","",(IF($C$20&lt;25%,"N/A",IF(H15&lt;=($D$20+$A$20),H15,"Descartado"))))</f>
        <v/>
      </c>
    </row>
    <row r="16" customFormat="false" ht="12.75" hidden="false" customHeight="false" outlineLevel="0" collapsed="false">
      <c r="A16" s="3"/>
      <c r="B16" s="42"/>
      <c r="C16" s="9"/>
      <c r="D16" s="10"/>
      <c r="E16" s="11"/>
      <c r="F16" s="11"/>
      <c r="G16" s="12"/>
      <c r="H16" s="13"/>
      <c r="I16" s="14" t="str">
        <f aca="false">IF(H16="","",(IF($C$20&lt;25%,"N/A",IF(H16&lt;=($D$20+$A$20),H16,"Descartado"))))</f>
        <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1.20926223438721</v>
      </c>
      <c r="B20" s="25" t="n">
        <f aca="false">COUNT(H3:H17)</f>
        <v>12</v>
      </c>
      <c r="C20" s="26" t="n">
        <f aca="false">IF(B20&lt;2,"N/A",(A20/D20))</f>
        <v>0.383892772821337</v>
      </c>
      <c r="D20" s="27" t="n">
        <f aca="false">ROUND(AVERAGE(H3:H17),2)</f>
        <v>3.15</v>
      </c>
      <c r="E20" s="28" t="n">
        <f aca="false">IFERROR(ROUND(IF(B20&lt;2,"N/A",(IF(C20&lt;=25%,"N/A",AVERAGE(I3:I17)))),2),"N/A")</f>
        <v>2.52</v>
      </c>
      <c r="F20" s="28" t="n">
        <f aca="false">ROUND(MEDIAN(H3:H17),2)</f>
        <v>2.87</v>
      </c>
      <c r="G20" s="29" t="str">
        <f aca="false">INDEX(G3:G17,MATCH(H20,H3:H17,0))</f>
        <v>AUDICEU DE SOUZA SANTOS</v>
      </c>
      <c r="H20" s="30" t="n">
        <f aca="false">MIN(H3:H17)</f>
        <v>1.92</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2.52</v>
      </c>
    </row>
    <row r="23" customFormat="false" ht="12.75" hidden="false" customHeight="false" outlineLevel="0" collapsed="false">
      <c r="B23" s="31"/>
      <c r="C23" s="31"/>
      <c r="D23" s="35"/>
      <c r="E23" s="35"/>
      <c r="F23" s="39"/>
      <c r="G23" s="6" t="s">
        <v>23</v>
      </c>
      <c r="H23" s="30" t="n">
        <f aca="false">ROUND(H22,2)*D3</f>
        <v>94500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G4" activeCellId="0" sqref="G4"/>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102</v>
      </c>
      <c r="B2" s="4" t="s">
        <v>2</v>
      </c>
      <c r="C2" s="4" t="s">
        <v>3</v>
      </c>
      <c r="D2" s="4" t="s">
        <v>4</v>
      </c>
      <c r="E2" s="5" t="s">
        <v>5</v>
      </c>
      <c r="F2" s="5" t="s">
        <v>6</v>
      </c>
      <c r="G2" s="4" t="s">
        <v>7</v>
      </c>
      <c r="H2" s="6" t="s">
        <v>8</v>
      </c>
      <c r="I2" s="7" t="s">
        <v>9</v>
      </c>
    </row>
    <row r="3" customFormat="false" ht="12.75" hidden="false" customHeight="true" outlineLevel="0" collapsed="false">
      <c r="A3" s="3"/>
      <c r="B3" s="42" t="s">
        <v>103</v>
      </c>
      <c r="C3" s="9" t="s">
        <v>40</v>
      </c>
      <c r="D3" s="10" t="n">
        <v>37500</v>
      </c>
      <c r="E3" s="11" t="n">
        <f aca="false">IF(C20&lt;=25%,D20,MIN(E20:F20))</f>
        <v>2.66</v>
      </c>
      <c r="F3" s="11" t="n">
        <f aca="false">MIN(H3:H17)</f>
        <v>1.98</v>
      </c>
      <c r="G3" s="12" t="s">
        <v>61</v>
      </c>
      <c r="H3" s="13" t="n">
        <v>2.08</v>
      </c>
      <c r="I3" s="14" t="n">
        <f aca="false">IF(H3="","",(IF($C$20&lt;25%,"N/A",IF(H3&lt;=($D$20+$A$20),H3,"Descartado"))))</f>
        <v>2.08</v>
      </c>
    </row>
    <row r="4" customFormat="false" ht="12.75" hidden="false" customHeight="false" outlineLevel="0" collapsed="false">
      <c r="A4" s="3"/>
      <c r="B4" s="42"/>
      <c r="C4" s="9"/>
      <c r="D4" s="10"/>
      <c r="E4" s="11"/>
      <c r="F4" s="11"/>
      <c r="G4" s="12" t="s">
        <v>62</v>
      </c>
      <c r="H4" s="13" t="n">
        <v>3.15</v>
      </c>
      <c r="I4" s="14" t="n">
        <f aca="false">IF(H4="","",(IF($C$20&lt;25%,"N/A",IF(H4&lt;=($D$20+$A$20),H4,"Descartado"))))</f>
        <v>3.15</v>
      </c>
    </row>
    <row r="5" customFormat="false" ht="12.75" hidden="false" customHeight="false" outlineLevel="0" collapsed="false">
      <c r="A5" s="3"/>
      <c r="B5" s="42"/>
      <c r="C5" s="9"/>
      <c r="D5" s="10"/>
      <c r="E5" s="11"/>
      <c r="F5" s="11"/>
      <c r="G5" s="12" t="s">
        <v>63</v>
      </c>
      <c r="H5" s="13" t="n">
        <v>3.15</v>
      </c>
      <c r="I5" s="14" t="n">
        <f aca="false">IF(H5="","",(IF($C$20&lt;25%,"N/A",IF(H5&lt;=($D$20+$A$20),H5,"Descartado"))))</f>
        <v>3.15</v>
      </c>
    </row>
    <row r="6" customFormat="false" ht="12.75" hidden="false" customHeight="false" outlineLevel="0" collapsed="false">
      <c r="A6" s="3"/>
      <c r="B6" s="42"/>
      <c r="C6" s="9"/>
      <c r="D6" s="10"/>
      <c r="E6" s="11"/>
      <c r="F6" s="11"/>
      <c r="G6" s="12" t="s">
        <v>64</v>
      </c>
      <c r="H6" s="13" t="n">
        <v>1.98</v>
      </c>
      <c r="I6" s="14" t="n">
        <f aca="false">IF(H6="","",(IF($C$20&lt;25%,"N/A",IF(H6&lt;=($D$20+$A$20),H6,"Descartado"))))</f>
        <v>1.98</v>
      </c>
    </row>
    <row r="7" customFormat="false" ht="12.75" hidden="false" customHeight="false" outlineLevel="0" collapsed="false">
      <c r="A7" s="3"/>
      <c r="B7" s="42"/>
      <c r="C7" s="9"/>
      <c r="D7" s="10"/>
      <c r="E7" s="11"/>
      <c r="F7" s="11"/>
      <c r="G7" s="12" t="s">
        <v>98</v>
      </c>
      <c r="H7" s="13" t="n">
        <v>2.86</v>
      </c>
      <c r="I7" s="14" t="n">
        <f aca="false">IF(H7="","",(IF($C$20&lt;25%,"N/A",IF(H7&lt;=($D$20+$A$20),H7,"Descartado"))))</f>
        <v>2.86</v>
      </c>
    </row>
    <row r="8" customFormat="false" ht="12.75" hidden="false" customHeight="false" outlineLevel="0" collapsed="false">
      <c r="A8" s="3"/>
      <c r="B8" s="42"/>
      <c r="C8" s="9"/>
      <c r="D8" s="10"/>
      <c r="E8" s="11"/>
      <c r="F8" s="11"/>
      <c r="G8" s="12" t="s">
        <v>99</v>
      </c>
      <c r="H8" s="13" t="n">
        <v>2.04</v>
      </c>
      <c r="I8" s="14" t="n">
        <f aca="false">IF(H8="","",(IF($C$20&lt;25%,"N/A",IF(H8&lt;=($D$20+$A$20),H8,"Descartado"))))</f>
        <v>2.04</v>
      </c>
    </row>
    <row r="9" customFormat="false" ht="12.75" hidden="false" customHeight="false" outlineLevel="0" collapsed="false">
      <c r="A9" s="3"/>
      <c r="B9" s="42"/>
      <c r="C9" s="9"/>
      <c r="D9" s="10"/>
      <c r="E9" s="11"/>
      <c r="F9" s="11"/>
      <c r="G9" s="12" t="s">
        <v>65</v>
      </c>
      <c r="H9" s="13" t="n">
        <v>3.22</v>
      </c>
      <c r="I9" s="14" t="n">
        <f aca="false">IF(H9="","",(IF($C$20&lt;25%,"N/A",IF(H9&lt;=($D$20+$A$20),H9,"Descartado"))))</f>
        <v>3.22</v>
      </c>
    </row>
    <row r="10" customFormat="false" ht="12.75" hidden="false" customHeight="false" outlineLevel="0" collapsed="false">
      <c r="A10" s="3"/>
      <c r="B10" s="42"/>
      <c r="C10" s="9"/>
      <c r="D10" s="10"/>
      <c r="E10" s="11"/>
      <c r="F10" s="11"/>
      <c r="G10" s="12" t="s">
        <v>100</v>
      </c>
      <c r="H10" s="13" t="n">
        <v>3.12</v>
      </c>
      <c r="I10" s="14" t="n">
        <f aca="false">IF(H10="","",(IF($C$20&lt;25%,"N/A",IF(H10&lt;=($D$20+$A$20),H10,"Descartado"))))</f>
        <v>3.12</v>
      </c>
    </row>
    <row r="11" customFormat="false" ht="12.75" hidden="false" customHeight="false" outlineLevel="0" collapsed="false">
      <c r="A11" s="3"/>
      <c r="B11" s="42"/>
      <c r="C11" s="9"/>
      <c r="D11" s="10"/>
      <c r="E11" s="11"/>
      <c r="F11" s="11"/>
      <c r="G11" s="12" t="s">
        <v>66</v>
      </c>
      <c r="H11" s="13" t="n">
        <v>5.07</v>
      </c>
      <c r="I11" s="14" t="str">
        <f aca="false">IF(H11="","",(IF($C$20&lt;25%,"N/A",IF(H11&lt;=($D$20+$A$20),H11,"Descartado"))))</f>
        <v>Descartado</v>
      </c>
    </row>
    <row r="12" customFormat="false" ht="12.75" hidden="false" customHeight="false" outlineLevel="0" collapsed="false">
      <c r="A12" s="3"/>
      <c r="B12" s="42"/>
      <c r="C12" s="9"/>
      <c r="D12" s="10"/>
      <c r="E12" s="11"/>
      <c r="F12" s="11"/>
      <c r="G12" s="12" t="s">
        <v>67</v>
      </c>
      <c r="H12" s="13" t="n">
        <v>5.2</v>
      </c>
      <c r="I12" s="14" t="str">
        <f aca="false">IF(H12="","",(IF($C$20&lt;25%,"N/A",IF(H12&lt;=($D$20+$A$20),H12,"Descartado"))))</f>
        <v>Descartado</v>
      </c>
    </row>
    <row r="13" customFormat="false" ht="12.75" hidden="false" customHeight="false" outlineLevel="0" collapsed="false">
      <c r="A13" s="3"/>
      <c r="B13" s="42"/>
      <c r="C13" s="9"/>
      <c r="D13" s="10"/>
      <c r="E13" s="11"/>
      <c r="F13" s="11"/>
      <c r="G13" s="12" t="s">
        <v>68</v>
      </c>
      <c r="H13" s="13" t="n">
        <v>5.08</v>
      </c>
      <c r="I13" s="14" t="str">
        <f aca="false">IF(H13="","",(IF($C$20&lt;25%,"N/A",IF(H13&lt;=($D$20+$A$20),H13,"Descartado"))))</f>
        <v>Descartado</v>
      </c>
    </row>
    <row r="14" customFormat="false" ht="12.75" hidden="false" customHeight="false" outlineLevel="0" collapsed="false">
      <c r="A14" s="3"/>
      <c r="B14" s="42"/>
      <c r="C14" s="9"/>
      <c r="D14" s="10"/>
      <c r="E14" s="11"/>
      <c r="F14" s="11"/>
      <c r="G14" s="12" t="s">
        <v>101</v>
      </c>
      <c r="H14" s="13" t="n">
        <v>2.35</v>
      </c>
      <c r="I14" s="14" t="n">
        <f aca="false">IF(H14="","",(IF($C$20&lt;25%,"N/A",IF(H14&lt;=($D$20+$A$20),H14,"Descartado"))))</f>
        <v>2.35</v>
      </c>
    </row>
    <row r="15" customFormat="false" ht="12.75" hidden="false" customHeight="false" outlineLevel="0" collapsed="false">
      <c r="A15" s="3"/>
      <c r="B15" s="42"/>
      <c r="C15" s="9"/>
      <c r="D15" s="10"/>
      <c r="E15" s="11"/>
      <c r="F15" s="11"/>
      <c r="G15" s="12" t="s">
        <v>104</v>
      </c>
      <c r="H15" s="13" t="n">
        <v>5.51</v>
      </c>
      <c r="I15" s="14" t="str">
        <f aca="false">IF(H15="","",(IF($C$20&lt;25%,"N/A",IF(H15&lt;=($D$20+$A$20),H15,"Descartado"))))</f>
        <v>Descartado</v>
      </c>
    </row>
    <row r="16" customFormat="false" ht="12.75" hidden="false" customHeight="false" outlineLevel="0" collapsed="false">
      <c r="A16" s="3"/>
      <c r="B16" s="42"/>
      <c r="C16" s="9"/>
      <c r="D16" s="10"/>
      <c r="E16" s="11"/>
      <c r="F16" s="11"/>
      <c r="G16" s="12"/>
      <c r="H16" s="13"/>
      <c r="I16" s="14" t="str">
        <f aca="false">IF(H16="","",(IF($C$20&lt;25%,"N/A",IF(H16&lt;=($D$20+$A$20),H16,"Descartado"))))</f>
        <v/>
      </c>
    </row>
    <row r="17" customFormat="false" ht="12.75"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1.30744907240132</v>
      </c>
      <c r="B20" s="25" t="n">
        <f aca="false">COUNT(H3:H17)</f>
        <v>13</v>
      </c>
      <c r="C20" s="26" t="n">
        <f aca="false">IF(B20&lt;2,"N/A",(A20/D20))</f>
        <v>0.378970745623572</v>
      </c>
      <c r="D20" s="27" t="n">
        <f aca="false">ROUND(AVERAGE(H3:H17),2)</f>
        <v>3.45</v>
      </c>
      <c r="E20" s="28" t="n">
        <f aca="false">IFERROR(ROUND(IF(B20&lt;2,"N/A",(IF(C20&lt;=25%,"N/A",AVERAGE(I3:I17)))),2),"N/A")</f>
        <v>2.66</v>
      </c>
      <c r="F20" s="28" t="n">
        <f aca="false">ROUND(MEDIAN(H3:H17),2)</f>
        <v>3.15</v>
      </c>
      <c r="G20" s="29" t="str">
        <f aca="false">INDEX(G3:G17,MATCH(H20,H3:H17,0))</f>
        <v>AUDICEU DE SOUZA SANTOS</v>
      </c>
      <c r="H20" s="30" t="n">
        <f aca="false">MIN(H3:H17)</f>
        <v>1.98</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2.66</v>
      </c>
    </row>
    <row r="23" customFormat="false" ht="12.75" hidden="false" customHeight="false" outlineLevel="0" collapsed="false">
      <c r="B23" s="31"/>
      <c r="C23" s="31"/>
      <c r="D23" s="35"/>
      <c r="E23" s="35"/>
      <c r="F23" s="39"/>
      <c r="G23" s="6" t="s">
        <v>23</v>
      </c>
      <c r="H23" s="30" t="n">
        <f aca="false">ROUND(H22,2)*D3</f>
        <v>99750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true"/>
  </sheetPr>
  <dimension ref="A1:H16"/>
  <sheetViews>
    <sheetView showFormulas="false" showGridLines="true" showRowColHeaders="true" showZeros="true" rightToLeft="false" tabSelected="true" showOutlineSymbols="true" defaultGridColor="true" view="pageBreakPreview" topLeftCell="A1" colorId="64" zoomScale="95" zoomScaleNormal="100" zoomScalePageLayoutView="95" workbookViewId="0">
      <selection pane="topLeft" activeCell="A1" activeCellId="0" sqref="A1"/>
    </sheetView>
  </sheetViews>
  <sheetFormatPr defaultRowHeight="12.8" zeroHeight="false" outlineLevelRow="0" outlineLevelCol="0"/>
  <cols>
    <col collapsed="false" customWidth="true" hidden="false" outlineLevel="0" max="1" min="1" style="43" width="9.13"/>
    <col collapsed="false" customWidth="true" hidden="false" outlineLevel="0" max="2" min="2" style="43" width="11.38"/>
    <col collapsed="false" customWidth="true" hidden="true" outlineLevel="0" max="3" min="3" style="43" width="86.85"/>
    <col collapsed="false" customWidth="true" hidden="false" outlineLevel="0" max="6" min="4" style="43" width="13.29"/>
    <col collapsed="false" customWidth="true" hidden="false" outlineLevel="0" max="7" min="7" style="43" width="15.57"/>
    <col collapsed="false" customWidth="true" hidden="false" outlineLevel="0" max="8" min="8" style="43" width="15.68"/>
    <col collapsed="false" customWidth="true" hidden="false" outlineLevel="0" max="15" min="9" style="44" width="9.13"/>
    <col collapsed="false" customWidth="true" hidden="false" outlineLevel="0" max="1023" min="16" style="43" width="9.13"/>
    <col collapsed="false" customWidth="false" hidden="false" outlineLevel="0" max="1025" min="1024" style="0" width="11.52"/>
  </cols>
  <sheetData>
    <row r="1" customFormat="false" ht="15" hidden="false" customHeight="true" outlineLevel="0" collapsed="false">
      <c r="A1" s="45" t="s">
        <v>105</v>
      </c>
      <c r="B1" s="45"/>
      <c r="C1" s="45"/>
      <c r="D1" s="45"/>
      <c r="E1" s="45"/>
      <c r="F1" s="45"/>
      <c r="G1" s="45"/>
      <c r="H1" s="45"/>
    </row>
    <row r="2" customFormat="false" ht="20.85" hidden="false" customHeight="false" outlineLevel="0" collapsed="false">
      <c r="A2" s="46" t="s">
        <v>106</v>
      </c>
      <c r="B2" s="46" t="s">
        <v>107</v>
      </c>
      <c r="C2" s="46" t="s">
        <v>108</v>
      </c>
      <c r="D2" s="46" t="s">
        <v>109</v>
      </c>
      <c r="E2" s="46" t="s">
        <v>110</v>
      </c>
      <c r="F2" s="46" t="s">
        <v>111</v>
      </c>
      <c r="G2" s="46" t="s">
        <v>112</v>
      </c>
      <c r="H2" s="46" t="s">
        <v>113</v>
      </c>
    </row>
    <row r="3" customFormat="false" ht="28.35" hidden="false" customHeight="true" outlineLevel="0" collapsed="false">
      <c r="A3" s="47" t="s">
        <v>114</v>
      </c>
      <c r="B3" s="47" t="n">
        <v>1</v>
      </c>
      <c r="C3" s="48" t="str">
        <f aca="false">Item1!B3</f>
        <v>Cartilha para Mesários 
Papel capa e miolo: AP 75g/m2
Total de páginas (capa e miolo): 28
Formato fechado: A4 
Formato aberto: A3 
Acabamento (encadernação): canoa com dois grampos e refiles
Padrão de cor: 2/2 (CMYK) 
Impressão frente e verso
Embalagem: em caixas de papelão resistentes, com capacidade máxima de 30 (trinta) quilogramas.
MLH=milheiro</v>
      </c>
      <c r="D3" s="47" t="str">
        <f aca="false">Item1!C3</f>
        <v>milheiro</v>
      </c>
      <c r="E3" s="47" t="n">
        <f aca="false">Item1!D3</f>
        <v>60</v>
      </c>
      <c r="F3" s="49" t="n">
        <f aca="false">Item1!E3</f>
        <v>1174</v>
      </c>
      <c r="G3" s="50" t="n">
        <f aca="false">(ROUND(F3,2)*E3)</f>
        <v>70440</v>
      </c>
      <c r="H3" s="51" t="s">
        <v>115</v>
      </c>
    </row>
    <row r="4" customFormat="false" ht="28.35" hidden="false" customHeight="true" outlineLevel="0" collapsed="false">
      <c r="A4" s="52" t="n">
        <v>1</v>
      </c>
      <c r="B4" s="47" t="n">
        <v>2</v>
      </c>
      <c r="C4" s="48" t="str">
        <f aca="false">Item2!B3</f>
        <v>Cédula de votação – eleição majoritária  Gramatura: 75g/m2. Especificação: papel opaco na cor amarela com impressão em off set na cor preta na frente/verso (1x1), dimensões: altura de 84mm x largura 191mm (largura após a dobra de 84mm), conforme modelo.  Embalagem: pacote com 500 cédulas, embalados em plástico transparente.  PCT = pacote</v>
      </c>
      <c r="D4" s="47" t="str">
        <f aca="false">Item2!C3</f>
        <v>pacote</v>
      </c>
      <c r="E4" s="47" t="n">
        <f aca="false">Item2!D3</f>
        <v>6660</v>
      </c>
      <c r="F4" s="49" t="n">
        <f aca="false">Item2!E3</f>
        <v>19.99</v>
      </c>
      <c r="G4" s="50" t="n">
        <f aca="false">(ROUND(F4,2)*E4)</f>
        <v>133133.4</v>
      </c>
      <c r="H4" s="53" t="n">
        <f aca="false">SUM(G4:G6)</f>
        <v>240307.8</v>
      </c>
    </row>
    <row r="5" customFormat="false" ht="28.35" hidden="false" customHeight="true" outlineLevel="0" collapsed="false">
      <c r="A5" s="52"/>
      <c r="B5" s="47" t="n">
        <v>3</v>
      </c>
      <c r="C5" s="48" t="str">
        <f aca="false">Item3!B3</f>
        <v>Cédula de votação – eleição proporcional Gramatura: 75g/m2. Especificação: papel opaco na cor branca com impressão em off set na cor preta na frente/verso (1x1), dimensões: altura de 84mm x largura 191mm (largura após a dobra de 84mm), conforme modelo. Embalagem: pacote com 500 cédulas, embalados em plástico transparente. PCT = pacote</v>
      </c>
      <c r="D5" s="47" t="str">
        <f aca="false">Item3!C3</f>
        <v>pacote</v>
      </c>
      <c r="E5" s="47" t="n">
        <f aca="false">Item3!D3</f>
        <v>4680</v>
      </c>
      <c r="F5" s="49" t="n">
        <f aca="false">Item3!E3</f>
        <v>20.08</v>
      </c>
      <c r="G5" s="50" t="n">
        <f aca="false">(ROUND(F5,2)*E5)</f>
        <v>93974.4</v>
      </c>
      <c r="H5" s="53"/>
    </row>
    <row r="6" customFormat="false" ht="28.35" hidden="false" customHeight="true" outlineLevel="0" collapsed="false">
      <c r="A6" s="52"/>
      <c r="B6" s="47" t="n">
        <v>4</v>
      </c>
      <c r="C6" s="48" t="str">
        <f aca="false">Item4!B3</f>
        <v>Senha modelo 7 Formato: 65x55 mm (largura x altura). Gramatura: 50g/m2 (papel jornal). Especificação: senha com impressão em preto na frente. Embalagem: pacote com 50 senhas, embalados em plástico transparente  PCT= pacote</v>
      </c>
      <c r="D6" s="47" t="str">
        <f aca="false">Item4!C3</f>
        <v>pacote</v>
      </c>
      <c r="E6" s="47" t="n">
        <f aca="false">Item4!D3</f>
        <v>60000</v>
      </c>
      <c r="F6" s="49" t="n">
        <f aca="false">Item4!E3</f>
        <v>0.22</v>
      </c>
      <c r="G6" s="50" t="n">
        <f aca="false">(ROUND(F6,2)*E6)</f>
        <v>13200</v>
      </c>
      <c r="H6" s="53"/>
    </row>
    <row r="7" customFormat="false" ht="28.35" hidden="false" customHeight="true" outlineLevel="0" collapsed="false">
      <c r="A7" s="52" t="n">
        <v>2</v>
      </c>
      <c r="B7" s="47" t="n">
        <v>5</v>
      </c>
      <c r="C7" s="48" t="str">
        <f aca="false">Item5!B3</f>
        <v>Crachá – Colaborador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UND = unidade</v>
      </c>
      <c r="D7" s="47" t="str">
        <f aca="false">Item5!C3</f>
        <v>unidade</v>
      </c>
      <c r="E7" s="47" t="n">
        <f aca="false">Item5!D3</f>
        <v>27600</v>
      </c>
      <c r="F7" s="49" t="n">
        <f aca="false">Item5!E3</f>
        <v>0.42</v>
      </c>
      <c r="G7" s="50" t="n">
        <f aca="false">(ROUND(F7,2)*E7)</f>
        <v>11592</v>
      </c>
      <c r="H7" s="53" t="n">
        <f aca="false">SUM(G7:G10)</f>
        <v>87332.64</v>
      </c>
    </row>
    <row r="8" customFormat="false" ht="28.35" hidden="false" customHeight="true" outlineLevel="0" collapsed="false">
      <c r="A8" s="52"/>
      <c r="B8" s="47" t="n">
        <v>6</v>
      </c>
      <c r="C8" s="48" t="str">
        <f aca="false">Item6!B3</f>
        <v>Crachá – Coordenador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D8" s="47" t="str">
        <f aca="false">Item6!C3</f>
        <v>unidade</v>
      </c>
      <c r="E8" s="47" t="n">
        <f aca="false">Item6!D3</f>
        <v>16800</v>
      </c>
      <c r="F8" s="49" t="n">
        <f aca="false">Item6!E3</f>
        <v>0.43</v>
      </c>
      <c r="G8" s="50" t="n">
        <f aca="false">(ROUND(F8,2)*E8)</f>
        <v>7224</v>
      </c>
      <c r="H8" s="53"/>
    </row>
    <row r="9" customFormat="false" ht="28.35" hidden="false" customHeight="true" outlineLevel="0" collapsed="false">
      <c r="A9" s="52"/>
      <c r="B9" s="47" t="n">
        <v>7</v>
      </c>
      <c r="C9" s="48" t="str">
        <f aca="false">Item7!B3</f>
        <v>Crachá – Membros da Junta Apuradora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D9" s="47" t="str">
        <f aca="false">Item7!C3</f>
        <v>unidade</v>
      </c>
      <c r="E9" s="47" t="n">
        <f aca="false">Item7!D3</f>
        <v>1584</v>
      </c>
      <c r="F9" s="49" t="n">
        <f aca="false">Item7!E3</f>
        <v>0.71</v>
      </c>
      <c r="G9" s="50" t="n">
        <f aca="false">(ROUND(F9,2)*E9)</f>
        <v>1124.64</v>
      </c>
      <c r="H9" s="53"/>
    </row>
    <row r="10" customFormat="false" ht="28.35" hidden="false" customHeight="true" outlineLevel="0" collapsed="false">
      <c r="A10" s="52"/>
      <c r="B10" s="47" t="n">
        <v>8</v>
      </c>
      <c r="C10" s="48" t="str">
        <f aca="false">Item8!B3</f>
        <v>Crachás – Mesários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D10" s="47" t="str">
        <f aca="false">Item8!C3</f>
        <v>unidade</v>
      </c>
      <c r="E10" s="47" t="n">
        <f aca="false">Item8!D3</f>
        <v>187200</v>
      </c>
      <c r="F10" s="49" t="n">
        <f aca="false">Item8!E3</f>
        <v>0.36</v>
      </c>
      <c r="G10" s="50" t="n">
        <f aca="false">(ROUND(F10,2)*E10)</f>
        <v>67392</v>
      </c>
      <c r="H10" s="53"/>
    </row>
    <row r="11" customFormat="false" ht="28.35" hidden="false" customHeight="true" outlineLevel="0" collapsed="false">
      <c r="A11" s="52" t="n">
        <v>3</v>
      </c>
      <c r="B11" s="47" t="n">
        <v>9</v>
      </c>
      <c r="C11" s="48" t="str">
        <f aca="false">Item9!B3</f>
        <v>Etiquetas para envelope (documentos da eleição)  Formato: A4 Gramatura: 75g/m2. Especificação: etiqueta adesiva na cor branca com impressão em preto na frente e com serrilha ao meio, sendo 2(duas) etiquetas por folha. Embalagem: pacote com 25 folhas, embalados em plástico transparente. FL = folha</v>
      </c>
      <c r="D11" s="47" t="str">
        <f aca="false">Item9!C3</f>
        <v>folha</v>
      </c>
      <c r="E11" s="47" t="n">
        <f aca="false">Item9!D3</f>
        <v>33300</v>
      </c>
      <c r="F11" s="49" t="n">
        <f aca="false">Item9!E3</f>
        <v>0.24</v>
      </c>
      <c r="G11" s="50" t="n">
        <f aca="false">(ROUND(F11,2)*E11)</f>
        <v>7992</v>
      </c>
      <c r="H11" s="53" t="n">
        <f aca="false">SUM(G11:G15)</f>
        <v>26160</v>
      </c>
    </row>
    <row r="12" customFormat="false" ht="28.35" hidden="false" customHeight="true" outlineLevel="0" collapsed="false">
      <c r="A12" s="52"/>
      <c r="B12" s="47" t="n">
        <v>10</v>
      </c>
      <c r="C12" s="48" t="str">
        <f aca="false">Item10!B3</f>
        <v>Folder para mesário Papel: AP 75g/m², tipo couchê liso  Total de páginas: 4 (quatro) Formato fechado: A4  Formato aberto: A3 (com uma dobra)  Padrão de cor: preto e branco   Embalagem: pacotes com 25 folders, embalados em plástico transparente. MLH = milheiro</v>
      </c>
      <c r="D12" s="47" t="str">
        <f aca="false">Item10!C3</f>
        <v>milheiro</v>
      </c>
      <c r="E12" s="47" t="n">
        <f aca="false">Item10!D3</f>
        <v>60</v>
      </c>
      <c r="F12" s="49" t="n">
        <f aca="false">Item10!E3</f>
        <v>197.1</v>
      </c>
      <c r="G12" s="50" t="n">
        <f aca="false">(ROUND(F12,2)*E12)</f>
        <v>11826</v>
      </c>
      <c r="H12" s="53"/>
    </row>
    <row r="13" customFormat="false" ht="28.35" hidden="false" customHeight="true" outlineLevel="0" collapsed="false">
      <c r="A13" s="52"/>
      <c r="B13" s="47" t="n">
        <v>11</v>
      </c>
      <c r="C13" s="48" t="str">
        <f aca="false">Item11!B3</f>
        <v>Formulário controle material de eleição/recibo de devolução de material  Formato: A4 (210 x 297mm). Gramatura: 75g/m2. Especificação: papel autocopiativo, com impressão em preto na frente. Jogo com 03 (vias); 1ª via: azul, 2ª via: branca, 3ª via: amarela. Embalagem: bloco com 50 jogos.  BL = bloco</v>
      </c>
      <c r="D13" s="47" t="str">
        <f aca="false">Item11!C3</f>
        <v>bloco</v>
      </c>
      <c r="E13" s="47" t="n">
        <f aca="false">Item11!D3</f>
        <v>278</v>
      </c>
      <c r="F13" s="49" t="n">
        <f aca="false">Item11!E3</f>
        <v>13.35</v>
      </c>
      <c r="G13" s="50" t="n">
        <f aca="false">(ROUND(F13,2)*E13)</f>
        <v>3711.3</v>
      </c>
      <c r="H13" s="53"/>
    </row>
    <row r="14" customFormat="false" ht="28.35" hidden="false" customHeight="true" outlineLevel="0" collapsed="false">
      <c r="A14" s="52"/>
      <c r="B14" s="47" t="n">
        <v>12</v>
      </c>
      <c r="C14" s="48" t="str">
        <f aca="false">Item12!B3</f>
        <v>Recibo da Entrega de UE/Devolução de UE (par de recibos) Formato: 215x105 mm (largura x altura). Gramatura: 75g/m2. Especificação: recibo na cor branca com impressão em preto na frente com serrilha ao meio. Embalagem: pacote com 25 unidades, embalados em plástico transparente. MLH=milheiro</v>
      </c>
      <c r="D14" s="47" t="str">
        <f aca="false">Item12!C3</f>
        <v>milheiro</v>
      </c>
      <c r="E14" s="47" t="n">
        <f aca="false">Item12!D3</f>
        <v>66</v>
      </c>
      <c r="F14" s="49" t="n">
        <f aca="false">Item12!E3</f>
        <v>28.95</v>
      </c>
      <c r="G14" s="50" t="n">
        <f aca="false">(ROUND(F14,2)*E14)</f>
        <v>1910.7</v>
      </c>
      <c r="H14" s="53"/>
    </row>
    <row r="15" customFormat="false" ht="28.35" hidden="false" customHeight="true" outlineLevel="0" collapsed="false">
      <c r="A15" s="52"/>
      <c r="B15" s="47" t="n">
        <v>13</v>
      </c>
      <c r="C15" s="48" t="str">
        <f aca="false">Item13!B3</f>
        <v>Preferenciais • dimensões: 105 mm X 148 mm; • cor: 1 X 0; • papel: offset; • gramatura: 75 g/m2 UND=unidade</v>
      </c>
      <c r="D15" s="47" t="str">
        <f aca="false">Item13!C3</f>
        <v>unidade</v>
      </c>
      <c r="E15" s="47" t="n">
        <f aca="false">Item13!D3</f>
        <v>24000</v>
      </c>
      <c r="F15" s="49" t="n">
        <f aca="false">Item13!E3</f>
        <v>0.03</v>
      </c>
      <c r="G15" s="50" t="n">
        <f aca="false">(ROUND(F15,2)*E15)</f>
        <v>720</v>
      </c>
      <c r="H15" s="53"/>
    </row>
    <row r="16" customFormat="false" ht="15" hidden="false" customHeight="true" outlineLevel="0" collapsed="false">
      <c r="A16" s="54"/>
      <c r="B16" s="54"/>
      <c r="C16" s="54"/>
      <c r="D16" s="55" t="s">
        <v>116</v>
      </c>
      <c r="E16" s="55"/>
      <c r="F16" s="55"/>
      <c r="G16" s="56" t="n">
        <f aca="false">SUM(G3:G15)</f>
        <v>424240.44</v>
      </c>
      <c r="H16" s="56"/>
    </row>
  </sheetData>
  <mergeCells count="9">
    <mergeCell ref="A1:H1"/>
    <mergeCell ref="A4:A6"/>
    <mergeCell ref="H4:H6"/>
    <mergeCell ref="A7:A10"/>
    <mergeCell ref="H7:H10"/>
    <mergeCell ref="A11:A15"/>
    <mergeCell ref="H11:H15"/>
    <mergeCell ref="D16:F16"/>
    <mergeCell ref="G16:H1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10" man="true" max="16383" min="0"/>
  </rowBreaks>
</worksheet>
</file>

<file path=xl/worksheets/sheet23.xml><?xml version="1.0" encoding="utf-8"?>
<worksheet xmlns="http://schemas.openxmlformats.org/spreadsheetml/2006/main" xmlns:r="http://schemas.openxmlformats.org/officeDocument/2006/relationships">
  <sheetPr filterMode="false">
    <pageSetUpPr fitToPage="true"/>
  </sheetPr>
  <dimension ref="A1:F1048576"/>
  <sheetViews>
    <sheetView showFormulas="false" showGridLines="true" showRowColHeaders="true" showZeros="true" rightToLeft="false" tabSelected="false" showOutlineSymbols="true" defaultGridColor="true" view="pageBreakPreview" topLeftCell="A20" colorId="64" zoomScale="95" zoomScaleNormal="100" zoomScalePageLayoutView="95" workbookViewId="0">
      <selection pane="topLeft" activeCell="A29" activeCellId="0" sqref="A29"/>
    </sheetView>
  </sheetViews>
  <sheetFormatPr defaultRowHeight="12.75" zeroHeight="false" outlineLevelRow="0" outlineLevelCol="0"/>
  <cols>
    <col collapsed="false" customWidth="true" hidden="false" outlineLevel="0" max="1" min="1" style="43" width="9.13"/>
    <col collapsed="false" customWidth="true" hidden="false" outlineLevel="0" max="2" min="2" style="43" width="86.85"/>
    <col collapsed="false" customWidth="true" hidden="false" outlineLevel="0" max="4" min="3" style="57" width="13.29"/>
    <col collapsed="false" customWidth="true" hidden="false" outlineLevel="0" max="5" min="5" style="43" width="13.29"/>
    <col collapsed="false" customWidth="true" hidden="false" outlineLevel="0" max="6" min="6" style="43" width="15.57"/>
    <col collapsed="false" customWidth="true" hidden="false" outlineLevel="0" max="14" min="7" style="44" width="9.13"/>
    <col collapsed="false" customWidth="true" hidden="false" outlineLevel="0" max="1025" min="15" style="43" width="9.13"/>
  </cols>
  <sheetData>
    <row r="1" s="44" customFormat="true" ht="15.75" hidden="false" customHeight="true" outlineLevel="0" collapsed="false">
      <c r="A1" s="55" t="s">
        <v>117</v>
      </c>
      <c r="B1" s="55"/>
      <c r="C1" s="55"/>
      <c r="D1" s="55"/>
      <c r="E1" s="55"/>
      <c r="F1" s="55"/>
    </row>
    <row r="2" s="44" customFormat="true" ht="25.5" hidden="false" customHeight="false" outlineLevel="0" collapsed="false">
      <c r="A2" s="46" t="s">
        <v>107</v>
      </c>
      <c r="B2" s="46" t="s">
        <v>108</v>
      </c>
      <c r="C2" s="46" t="s">
        <v>109</v>
      </c>
      <c r="D2" s="46" t="s">
        <v>110</v>
      </c>
      <c r="E2" s="46" t="s">
        <v>111</v>
      </c>
      <c r="F2" s="46" t="s">
        <v>118</v>
      </c>
    </row>
    <row r="3" s="44" customFormat="true" ht="17.25" hidden="false" customHeight="false" outlineLevel="0" collapsed="false">
      <c r="A3" s="58" t="s">
        <v>119</v>
      </c>
      <c r="B3" s="59" t="str">
        <f aca="false">Item1!G20</f>
        <v>JOSE CARLOS DE LACERDA-ME – 37.097.672/0001-77</v>
      </c>
      <c r="C3" s="59"/>
      <c r="D3" s="59"/>
      <c r="E3" s="59"/>
      <c r="F3" s="59"/>
    </row>
    <row r="4" s="44" customFormat="true" ht="117.9" hidden="false" customHeight="false" outlineLevel="0" collapsed="false">
      <c r="A4" s="47" t="n">
        <v>1</v>
      </c>
      <c r="B4" s="48" t="str">
        <f aca="false">Item1!B3</f>
        <v>Cartilha para Mesários 
Papel capa e miolo: AP 75g/m2
Total de páginas (capa e miolo): 28
Formato fechado: A4 
Formato aberto: A3 
Acabamento (encadernação): canoa com dois grampos e refiles
Padrão de cor: 2/2 (CMYK) 
Impressão frente e verso
Embalagem: em caixas de papelão resistentes, com capacidade máxima de 30 (trinta) quilogramas.
MLH=milheiro</v>
      </c>
      <c r="C4" s="47" t="str">
        <f aca="false">Item1!C3</f>
        <v>milheiro</v>
      </c>
      <c r="D4" s="47" t="n">
        <f aca="false">Item1!D3</f>
        <v>60</v>
      </c>
      <c r="E4" s="50" t="n">
        <f aca="false">Item1!F3</f>
        <v>998</v>
      </c>
      <c r="F4" s="50" t="n">
        <f aca="false">(ROUND(E4,2)*D4)</f>
        <v>59880</v>
      </c>
    </row>
    <row r="5" s="44" customFormat="true" ht="17.25" hidden="false" customHeight="false" outlineLevel="0" collapsed="false">
      <c r="A5" s="58" t="s">
        <v>119</v>
      </c>
      <c r="B5" s="59" t="str">
        <f aca="false">Item2!G20</f>
        <v>CIAN GRÁFICA E EDITORA LTDA – 01.023.452/0001-51</v>
      </c>
      <c r="C5" s="59"/>
      <c r="D5" s="59"/>
      <c r="E5" s="59"/>
      <c r="F5" s="59"/>
    </row>
    <row r="6" customFormat="false" ht="40.25" hidden="false" customHeight="false" outlineLevel="0" collapsed="false">
      <c r="A6" s="47" t="n">
        <v>2</v>
      </c>
      <c r="B6" s="48" t="str">
        <f aca="false">Item2!B3</f>
        <v>Cédula de votação – eleição majoritária  Gramatura: 75g/m2. Especificação: papel opaco na cor amarela com impressão em off set na cor preta na frente/verso (1x1), dimensões: altura de 84mm x largura 191mm (largura após a dobra de 84mm), conforme modelo.  Embalagem: pacote com 500 cédulas, embalados em plástico transparente.  PCT = pacote</v>
      </c>
      <c r="C6" s="47" t="str">
        <f aca="false">Item2!C3</f>
        <v>pacote</v>
      </c>
      <c r="D6" s="47" t="n">
        <f aca="false">Item2!D3</f>
        <v>6660</v>
      </c>
      <c r="E6" s="50" t="n">
        <f aca="false">Item2!F3</f>
        <v>16.5</v>
      </c>
      <c r="F6" s="50" t="n">
        <f aca="false">(ROUND(E6,2)*D6)</f>
        <v>109890</v>
      </c>
    </row>
    <row r="7" customFormat="false" ht="17.25" hidden="false" customHeight="false" outlineLevel="0" collapsed="false">
      <c r="A7" s="58" t="s">
        <v>119</v>
      </c>
      <c r="B7" s="59" t="str">
        <f aca="false">Item3!G20</f>
        <v>CIAN GRÁFICA E EDITORA LTDA – 01.023.452/0001-51</v>
      </c>
      <c r="C7" s="59"/>
      <c r="D7" s="59"/>
      <c r="E7" s="59"/>
      <c r="F7" s="59"/>
    </row>
    <row r="8" customFormat="false" ht="40.25" hidden="false" customHeight="false" outlineLevel="0" collapsed="false">
      <c r="A8" s="47" t="n">
        <v>3</v>
      </c>
      <c r="B8" s="48" t="str">
        <f aca="false">Item3!B3</f>
        <v>Cédula de votação – eleição proporcional Gramatura: 75g/m2. Especificação: papel opaco na cor branca com impressão em off set na cor preta na frente/verso (1x1), dimensões: altura de 84mm x largura 191mm (largura após a dobra de 84mm), conforme modelo. Embalagem: pacote com 500 cédulas, embalados em plástico transparente. PCT = pacote</v>
      </c>
      <c r="C8" s="47" t="str">
        <f aca="false">Item3!C3</f>
        <v>pacote</v>
      </c>
      <c r="D8" s="47" t="n">
        <f aca="false">Item3!D3</f>
        <v>4680</v>
      </c>
      <c r="E8" s="50" t="n">
        <f aca="false">Item3!F3</f>
        <v>16.5</v>
      </c>
      <c r="F8" s="50" t="n">
        <f aca="false">(ROUND(E8,2)*D8)</f>
        <v>77220</v>
      </c>
    </row>
    <row r="9" customFormat="false" ht="17.25" hidden="false" customHeight="false" outlineLevel="0" collapsed="false">
      <c r="A9" s="58" t="s">
        <v>119</v>
      </c>
      <c r="B9" s="59" t="str">
        <f aca="false">Item4!G20</f>
        <v>JOSE CARLOS DE LACERDA-ME – 37.097.672/0001-77</v>
      </c>
      <c r="C9" s="59"/>
      <c r="D9" s="59"/>
      <c r="E9" s="59"/>
      <c r="F9" s="59"/>
    </row>
    <row r="10" customFormat="false" ht="20.85" hidden="false" customHeight="false" outlineLevel="0" collapsed="false">
      <c r="A10" s="47" t="n">
        <v>4</v>
      </c>
      <c r="B10" s="48" t="str">
        <f aca="false">Item4!B3</f>
        <v>Senha modelo 7 Formato: 65x55 mm (largura x altura). Gramatura: 50g/m2 (papel jornal). Especificação: senha com impressão em preto na frente. Embalagem: pacote com 50 senhas, embalados em plástico transparente  PCT= pacote</v>
      </c>
      <c r="C10" s="47" t="str">
        <f aca="false">Item4!C3</f>
        <v>pacote</v>
      </c>
      <c r="D10" s="47" t="n">
        <f aca="false">Item4!D3</f>
        <v>60000</v>
      </c>
      <c r="E10" s="50" t="n">
        <f aca="false">Item4!F3</f>
        <v>0.19</v>
      </c>
      <c r="F10" s="50" t="n">
        <f aca="false">(ROUND(E10,2)*D10)</f>
        <v>11400</v>
      </c>
    </row>
    <row r="11" customFormat="false" ht="17.25" hidden="false" customHeight="false" outlineLevel="0" collapsed="false">
      <c r="A11" s="58" t="s">
        <v>119</v>
      </c>
      <c r="B11" s="59" t="str">
        <f aca="false">Item5!G20</f>
        <v>CIAN GRÁFICA E EDITORA LTDA – 01.023.452/0001-51</v>
      </c>
      <c r="C11" s="59"/>
      <c r="D11" s="59"/>
      <c r="E11" s="59"/>
      <c r="F11" s="59"/>
    </row>
    <row r="12" customFormat="false" ht="49.95" hidden="false" customHeight="false" outlineLevel="0" collapsed="false">
      <c r="A12" s="47" t="n">
        <v>5</v>
      </c>
      <c r="B12" s="48" t="str">
        <f aca="false">Item5!B3</f>
        <v>Crachá – Colaborador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UND = unidade</v>
      </c>
      <c r="C12" s="47" t="str">
        <f aca="false">Item5!C3</f>
        <v>unidade</v>
      </c>
      <c r="D12" s="47" t="n">
        <f aca="false">Item5!D3</f>
        <v>27600</v>
      </c>
      <c r="E12" s="50" t="n">
        <f aca="false">Item5!F3</f>
        <v>0.19</v>
      </c>
      <c r="F12" s="50" t="n">
        <f aca="false">(ROUND(E12,2)*D12)</f>
        <v>5244</v>
      </c>
    </row>
    <row r="13" customFormat="false" ht="17.25" hidden="false" customHeight="false" outlineLevel="0" collapsed="false">
      <c r="A13" s="58" t="s">
        <v>119</v>
      </c>
      <c r="B13" s="59" t="str">
        <f aca="false">Item6!G20</f>
        <v>CIAN GRÁFICA E EDITORA LTDA – 01.023.452/0001-51</v>
      </c>
      <c r="C13" s="59"/>
      <c r="D13" s="59"/>
      <c r="E13" s="59"/>
      <c r="F13" s="59"/>
    </row>
    <row r="14" customFormat="false" ht="59.7" hidden="false" customHeight="false" outlineLevel="0" collapsed="false">
      <c r="A14" s="47" t="n">
        <v>6</v>
      </c>
      <c r="B14" s="48" t="str">
        <f aca="false">Item6!B3</f>
        <v>Crachá – Coordenador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C14" s="47" t="str">
        <f aca="false">Item6!C3</f>
        <v>unidade</v>
      </c>
      <c r="D14" s="47" t="n">
        <f aca="false">Item6!D3</f>
        <v>16800</v>
      </c>
      <c r="E14" s="50" t="n">
        <f aca="false">Item6!F3</f>
        <v>0.21</v>
      </c>
      <c r="F14" s="50" t="n">
        <f aca="false">(ROUND(E14,2)*D14)</f>
        <v>3528</v>
      </c>
    </row>
    <row r="15" customFormat="false" ht="17.25" hidden="false" customHeight="false" outlineLevel="0" collapsed="false">
      <c r="A15" s="58" t="s">
        <v>119</v>
      </c>
      <c r="B15" s="59" t="str">
        <f aca="false">Item7!G20</f>
        <v>CIAN GRÁFICA E EDITORA LTDA – 01.023.452/0001-51</v>
      </c>
      <c r="C15" s="59"/>
      <c r="D15" s="59"/>
      <c r="E15" s="59"/>
      <c r="F15" s="59"/>
    </row>
    <row r="16" customFormat="false" ht="59.7" hidden="false" customHeight="false" outlineLevel="0" collapsed="false">
      <c r="A16" s="47" t="n">
        <v>7</v>
      </c>
      <c r="B16" s="48" t="str">
        <f aca="false">Item7!B3</f>
        <v>Crachá – Membros da Junta Apuradora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C16" s="47" t="str">
        <f aca="false">Item7!C3</f>
        <v>unidade</v>
      </c>
      <c r="D16" s="47" t="n">
        <f aca="false">Item7!D3</f>
        <v>1584</v>
      </c>
      <c r="E16" s="50" t="n">
        <f aca="false">Item7!F3</f>
        <v>0.54</v>
      </c>
      <c r="F16" s="50" t="n">
        <f aca="false">(ROUND(E16,2)*D16)</f>
        <v>855.36</v>
      </c>
    </row>
    <row r="17" customFormat="false" ht="17.25" hidden="false" customHeight="false" outlineLevel="0" collapsed="false">
      <c r="A17" s="58" t="s">
        <v>119</v>
      </c>
      <c r="B17" s="59" t="str">
        <f aca="false">Item8!G20</f>
        <v>CIAN GRÁFICA E EDITORA LTDA – 01.023.452/0001-51</v>
      </c>
      <c r="C17" s="59"/>
      <c r="D17" s="59"/>
      <c r="E17" s="59"/>
      <c r="F17" s="59"/>
    </row>
    <row r="18" customFormat="false" ht="59.7" hidden="false" customHeight="false" outlineLevel="0" collapsed="false">
      <c r="A18" s="47" t="n">
        <v>8</v>
      </c>
      <c r="B18" s="48" t="str">
        <f aca="false">Item8!B3</f>
        <v>Crachás – Mesários Formato: 90x120mm (largura x altura). Gramatura: 250g/m2. Especificação: papel opaco na cor branca com impressão multicolorida na frente, com cordão branco tipo “rabo de rato”, preso nas extremidades superiores do cartão, medindo, no mínimo, 100cm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C18" s="47" t="str">
        <f aca="false">Item8!C3</f>
        <v>unidade</v>
      </c>
      <c r="D18" s="47" t="n">
        <f aca="false">Item8!D3</f>
        <v>187200</v>
      </c>
      <c r="E18" s="50" t="n">
        <f aca="false">Item8!F3</f>
        <v>0.16</v>
      </c>
      <c r="F18" s="50" t="n">
        <f aca="false">(ROUND(E18,2)*D18)</f>
        <v>29952</v>
      </c>
    </row>
    <row r="19" customFormat="false" ht="17.25" hidden="false" customHeight="false" outlineLevel="0" collapsed="false">
      <c r="A19" s="58" t="s">
        <v>119</v>
      </c>
      <c r="B19" s="59" t="str">
        <f aca="false">Item9!G20</f>
        <v>JOSE CARLOS DE LACERDA-ME – 37.097.672/0001-77</v>
      </c>
      <c r="C19" s="59"/>
      <c r="D19" s="59"/>
      <c r="E19" s="59"/>
      <c r="F19" s="59"/>
    </row>
    <row r="20" customFormat="false" ht="30.55" hidden="false" customHeight="false" outlineLevel="0" collapsed="false">
      <c r="A20" s="47" t="n">
        <v>9</v>
      </c>
      <c r="B20" s="48" t="str">
        <f aca="false">Item9!B3</f>
        <v>Etiquetas para envelope (documentos da eleição)  Formato: A4 Gramatura: 75g/m2. Especificação: etiqueta adesiva na cor branca com impressão em preto na frente e com serrilha ao meio, sendo 2(duas) etiquetas por folha. Embalagem: pacote com 25 folhas, embalados em plástico transparente. FL = folha</v>
      </c>
      <c r="C20" s="47" t="str">
        <f aca="false">Item9!C3</f>
        <v>folha</v>
      </c>
      <c r="D20" s="47" t="n">
        <f aca="false">Item9!D3</f>
        <v>33300</v>
      </c>
      <c r="E20" s="50" t="n">
        <f aca="false">Item9!F3</f>
        <v>0.06</v>
      </c>
      <c r="F20" s="50" t="n">
        <f aca="false">(ROUND(E20,2)*D20)</f>
        <v>1998</v>
      </c>
    </row>
    <row r="21" customFormat="false" ht="17.25" hidden="false" customHeight="false" outlineLevel="0" collapsed="false">
      <c r="A21" s="58" t="s">
        <v>119</v>
      </c>
      <c r="B21" s="59" t="str">
        <f aca="false">Item10!G20</f>
        <v>JOSE CARLOS DE LACERDA-ME – 37.097.672/0001-77</v>
      </c>
      <c r="C21" s="59"/>
      <c r="D21" s="59"/>
      <c r="E21" s="59"/>
      <c r="F21" s="59"/>
    </row>
    <row r="22" customFormat="false" ht="30.55" hidden="false" customHeight="false" outlineLevel="0" collapsed="false">
      <c r="A22" s="47" t="n">
        <v>10</v>
      </c>
      <c r="B22" s="48" t="str">
        <f aca="false">Item10!B3</f>
        <v>Folder para mesário Papel: AP 75g/m², tipo couchê liso  Total de páginas: 4 (quatro) Formato fechado: A4  Formato aberto: A3 (com uma dobra)  Padrão de cor: preto e branco   Embalagem: pacotes com 25 folders, embalados em plástico transparente. MLH = milheiro</v>
      </c>
      <c r="C22" s="47" t="str">
        <f aca="false">Item10!C3</f>
        <v>milheiro</v>
      </c>
      <c r="D22" s="47" t="n">
        <f aca="false">Item10!D3</f>
        <v>60</v>
      </c>
      <c r="E22" s="50" t="n">
        <f aca="false">Item10!F3</f>
        <v>123</v>
      </c>
      <c r="F22" s="50" t="n">
        <f aca="false">(ROUND(E22,2)*D22)</f>
        <v>7380</v>
      </c>
    </row>
    <row r="23" customFormat="false" ht="17.25" hidden="false" customHeight="false" outlineLevel="0" collapsed="false">
      <c r="A23" s="58" t="s">
        <v>119</v>
      </c>
      <c r="B23" s="59" t="str">
        <f aca="false">Item11!G20</f>
        <v>JOSE CARLOS DE LACERDA-ME – 37.097.672/0001-77</v>
      </c>
      <c r="C23" s="59"/>
      <c r="D23" s="59"/>
      <c r="E23" s="59"/>
      <c r="F23" s="59"/>
    </row>
    <row r="24" customFormat="false" ht="30.55" hidden="false" customHeight="false" outlineLevel="0" collapsed="false">
      <c r="A24" s="47" t="n">
        <v>11</v>
      </c>
      <c r="B24" s="48" t="str">
        <f aca="false">Item11!B3</f>
        <v>Formulário controle material de eleição/recibo de devolução de material  Formato: A4 (210 x 297mm). Gramatura: 75g/m2. Especificação: papel autocopiativo, com impressão em preto na frente. Jogo com 03 (vias); 1ª via: azul, 2ª via: branca, 3ª via: amarela. Embalagem: bloco com 50 jogos.  BL = bloco</v>
      </c>
      <c r="C24" s="47" t="str">
        <f aca="false">Item11!C3</f>
        <v>bloco</v>
      </c>
      <c r="D24" s="47" t="n">
        <f aca="false">Item11!D3</f>
        <v>278</v>
      </c>
      <c r="E24" s="50" t="n">
        <f aca="false">Item11!F3</f>
        <v>9.7</v>
      </c>
      <c r="F24" s="50" t="n">
        <f aca="false">(ROUND(E24,2)*D24)</f>
        <v>2696.6</v>
      </c>
    </row>
    <row r="25" customFormat="false" ht="17.25" hidden="false" customHeight="false" outlineLevel="0" collapsed="false">
      <c r="A25" s="58" t="s">
        <v>119</v>
      </c>
      <c r="B25" s="59" t="str">
        <f aca="false">Item12!G20</f>
        <v>JOSE CARLOS DE LACERDA-ME – 37.097.672/0001-77</v>
      </c>
      <c r="C25" s="59"/>
      <c r="D25" s="59"/>
      <c r="E25" s="59"/>
      <c r="F25" s="59"/>
    </row>
    <row r="26" customFormat="false" ht="30.55" hidden="false" customHeight="false" outlineLevel="0" collapsed="false">
      <c r="A26" s="47" t="n">
        <v>12</v>
      </c>
      <c r="B26" s="48" t="str">
        <f aca="false">Item12!B3</f>
        <v>Recibo da Entrega de UE/Devolução de UE (par de recibos) Formato: 215x105 mm (largura x altura). Gramatura: 75g/m2. Especificação: recibo na cor branca com impressão em preto na frente com serrilha ao meio. Embalagem: pacote com 25 unidades, embalados em plástico transparente. MLH=milheiro</v>
      </c>
      <c r="C26" s="47" t="str">
        <f aca="false">Item12!C3</f>
        <v>milheiro</v>
      </c>
      <c r="D26" s="47" t="n">
        <f aca="false">Item12!D3</f>
        <v>66</v>
      </c>
      <c r="E26" s="50" t="n">
        <f aca="false">Item12!F3</f>
        <v>22.9</v>
      </c>
      <c r="F26" s="50" t="n">
        <f aca="false">(ROUND(E26,2)*D26)</f>
        <v>1511.4</v>
      </c>
    </row>
    <row r="27" customFormat="false" ht="17.25" hidden="false" customHeight="false" outlineLevel="0" collapsed="false">
      <c r="A27" s="58" t="s">
        <v>119</v>
      </c>
      <c r="B27" s="59" t="str">
        <f aca="false">Item13!G20</f>
        <v>CIAN GRÁFICA E EDITORA LTDA – 01.023.452/0001-51</v>
      </c>
      <c r="C27" s="59"/>
      <c r="D27" s="59"/>
      <c r="E27" s="59"/>
      <c r="F27" s="59"/>
    </row>
    <row r="28" customFormat="false" ht="12.8" hidden="false" customHeight="false" outlineLevel="0" collapsed="false">
      <c r="A28" s="47" t="n">
        <v>13</v>
      </c>
      <c r="B28" s="48" t="str">
        <f aca="false">Item13!B3</f>
        <v>Preferenciais • dimensões: 105 mm X 148 mm; • cor: 1 X 0; • papel: offset; • gramatura: 75 g/m2 UND=unidade</v>
      </c>
      <c r="C28" s="47" t="str">
        <f aca="false">Item13!C3</f>
        <v>unidade</v>
      </c>
      <c r="D28" s="47" t="n">
        <f aca="false">Item13!D3</f>
        <v>24000</v>
      </c>
      <c r="E28" s="50" t="n">
        <f aca="false">Item13!F3</f>
        <v>0.03</v>
      </c>
      <c r="F28" s="50" t="n">
        <f aca="false">(ROUND(E28,2)*D28)</f>
        <v>720</v>
      </c>
    </row>
    <row r="29" customFormat="false" ht="25.35" hidden="false" customHeight="true" outlineLevel="0" collapsed="false">
      <c r="A29" s="54"/>
      <c r="B29" s="54"/>
      <c r="C29" s="55" t="s">
        <v>120</v>
      </c>
      <c r="D29" s="55"/>
      <c r="E29" s="55"/>
      <c r="F29" s="60" t="n">
        <f aca="false">SUM(F4:F28)</f>
        <v>312275.36</v>
      </c>
    </row>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5">
    <mergeCell ref="A1:F1"/>
    <mergeCell ref="B3:F3"/>
    <mergeCell ref="B5:F5"/>
    <mergeCell ref="B7:F7"/>
    <mergeCell ref="B9:F9"/>
    <mergeCell ref="B11:F11"/>
    <mergeCell ref="B13:F13"/>
    <mergeCell ref="B15:F15"/>
    <mergeCell ref="B17:F17"/>
    <mergeCell ref="B19:F19"/>
    <mergeCell ref="B21:F21"/>
    <mergeCell ref="B23:F23"/>
    <mergeCell ref="B25:F25"/>
    <mergeCell ref="B27:F27"/>
    <mergeCell ref="C29:E29"/>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15" man="true" max="16383" min="0"/>
  </rowBreaks>
</worksheet>
</file>

<file path=xl/worksheets/sheet3.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34</v>
      </c>
      <c r="B2" s="4" t="s">
        <v>2</v>
      </c>
      <c r="C2" s="4" t="s">
        <v>3</v>
      </c>
      <c r="D2" s="4" t="s">
        <v>4</v>
      </c>
      <c r="E2" s="5" t="s">
        <v>5</v>
      </c>
      <c r="F2" s="5" t="s">
        <v>6</v>
      </c>
      <c r="G2" s="4" t="s">
        <v>7</v>
      </c>
      <c r="H2" s="6" t="s">
        <v>8</v>
      </c>
      <c r="I2" s="7" t="s">
        <v>9</v>
      </c>
    </row>
    <row r="3" customFormat="false" ht="12.75" hidden="false" customHeight="true" outlineLevel="0" collapsed="false">
      <c r="A3" s="3"/>
      <c r="B3" s="42" t="s">
        <v>35</v>
      </c>
      <c r="C3" s="9" t="s">
        <v>33</v>
      </c>
      <c r="D3" s="10" t="n">
        <v>4680</v>
      </c>
      <c r="E3" s="11" t="n">
        <f aca="false">IF(C20&lt;=25%,D20,MIN(E20:F20))</f>
        <v>20.08</v>
      </c>
      <c r="F3" s="11" t="n">
        <f aca="false">MIN(H3:H17)</f>
        <v>16.5</v>
      </c>
      <c r="G3" s="12" t="s">
        <v>12</v>
      </c>
      <c r="H3" s="13" t="n">
        <v>16.5</v>
      </c>
      <c r="I3" s="14" t="n">
        <f aca="false">IF(H3="","",(IF($C$20&lt;25%,"N/A",IF(H3&lt;=($D$20+$A$20),H3,"Descartado"))))</f>
        <v>16.5</v>
      </c>
    </row>
    <row r="4" customFormat="false" ht="12.8" hidden="false" customHeight="false" outlineLevel="0" collapsed="false">
      <c r="A4" s="3"/>
      <c r="B4" s="42"/>
      <c r="C4" s="9"/>
      <c r="D4" s="10"/>
      <c r="E4" s="11"/>
      <c r="F4" s="11"/>
      <c r="G4" s="12" t="s">
        <v>13</v>
      </c>
      <c r="H4" s="13" t="n">
        <v>37.68</v>
      </c>
      <c r="I4" s="14" t="str">
        <f aca="false">IF(H4="","",(IF($C$20&lt;25%,"N/A",IF(H4&lt;=($D$20+$A$20),H4,"Descartado"))))</f>
        <v>Descartado</v>
      </c>
    </row>
    <row r="5" customFormat="false" ht="12.8" hidden="false" customHeight="false" outlineLevel="0" collapsed="false">
      <c r="A5" s="3"/>
      <c r="B5" s="42"/>
      <c r="C5" s="9"/>
      <c r="D5" s="10"/>
      <c r="E5" s="11"/>
      <c r="F5" s="11"/>
      <c r="G5" s="12" t="s">
        <v>14</v>
      </c>
      <c r="H5" s="13" t="n">
        <v>23.665</v>
      </c>
      <c r="I5" s="14" t="n">
        <f aca="false">IF(H5="","",(IF($C$20&lt;25%,"N/A",IF(H5&lt;=($D$20+$A$20),H5,"Descartado"))))</f>
        <v>23.665</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10.7730361706129</v>
      </c>
      <c r="B20" s="25" t="n">
        <f aca="false">COUNT(H3:H17)</f>
        <v>3</v>
      </c>
      <c r="C20" s="26" t="n">
        <f aca="false">IF(B20&lt;2,"N/A",(A20/D20))</f>
        <v>0.415145902528435</v>
      </c>
      <c r="D20" s="27" t="n">
        <f aca="false">ROUND(AVERAGE(H3:H17),2)</f>
        <v>25.95</v>
      </c>
      <c r="E20" s="28" t="n">
        <f aca="false">IFERROR(ROUND(IF(B20&lt;2,"N/A",(IF(C20&lt;=25%,"N/A",AVERAGE(I3:I17)))),2),"N/A")</f>
        <v>20.08</v>
      </c>
      <c r="F20" s="28" t="n">
        <f aca="false">ROUND(MEDIAN(H3:H17),2)</f>
        <v>23.67</v>
      </c>
      <c r="G20" s="29" t="str">
        <f aca="false">INDEX(G3:G17,MATCH(H20,H3:H17,0))</f>
        <v>CIAN GRÁFICA E EDITORA LTDA – 01.023.452/0001-51</v>
      </c>
      <c r="H20" s="30" t="n">
        <f aca="false">MIN(H3:H17)</f>
        <v>16.5</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20.08</v>
      </c>
    </row>
    <row r="23" customFormat="false" ht="12.75" hidden="false" customHeight="false" outlineLevel="0" collapsed="false">
      <c r="B23" s="31"/>
      <c r="C23" s="31"/>
      <c r="D23" s="35"/>
      <c r="E23" s="35"/>
      <c r="F23" s="39"/>
      <c r="G23" s="6" t="s">
        <v>23</v>
      </c>
      <c r="H23" s="30" t="n">
        <f aca="false">ROUND(H22,2)*D3</f>
        <v>93974.4</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36</v>
      </c>
      <c r="B2" s="4" t="s">
        <v>2</v>
      </c>
      <c r="C2" s="4" t="s">
        <v>3</v>
      </c>
      <c r="D2" s="4" t="s">
        <v>4</v>
      </c>
      <c r="E2" s="5" t="s">
        <v>5</v>
      </c>
      <c r="F2" s="5" t="s">
        <v>6</v>
      </c>
      <c r="G2" s="4" t="s">
        <v>7</v>
      </c>
      <c r="H2" s="6" t="s">
        <v>8</v>
      </c>
      <c r="I2" s="7" t="s">
        <v>9</v>
      </c>
    </row>
    <row r="3" customFormat="false" ht="12.75" hidden="false" customHeight="true" outlineLevel="0" collapsed="false">
      <c r="A3" s="3"/>
      <c r="B3" s="42" t="s">
        <v>37</v>
      </c>
      <c r="C3" s="9" t="s">
        <v>33</v>
      </c>
      <c r="D3" s="10" t="n">
        <v>60000</v>
      </c>
      <c r="E3" s="11" t="n">
        <f aca="false">IF(C20&lt;=25%,D20,MIN(E20:F20))</f>
        <v>0.22</v>
      </c>
      <c r="F3" s="11" t="n">
        <f aca="false">MIN(H3:H17)</f>
        <v>0.19</v>
      </c>
      <c r="G3" s="12" t="s">
        <v>12</v>
      </c>
      <c r="H3" s="13" t="n">
        <v>0.25</v>
      </c>
      <c r="I3" s="14" t="n">
        <f aca="false">IF(H3="","",(IF($C$20&lt;25%,"N/A",IF(H3&lt;=($D$20+$A$20),H3,"Descartado"))))</f>
        <v>0.25</v>
      </c>
    </row>
    <row r="4" customFormat="false" ht="12.8" hidden="false" customHeight="false" outlineLevel="0" collapsed="false">
      <c r="A4" s="3"/>
      <c r="B4" s="42"/>
      <c r="C4" s="9"/>
      <c r="D4" s="10"/>
      <c r="E4" s="11"/>
      <c r="F4" s="11"/>
      <c r="G4" s="12" t="s">
        <v>13</v>
      </c>
      <c r="H4" s="13" t="n">
        <v>0.19</v>
      </c>
      <c r="I4" s="14" t="n">
        <f aca="false">IF(H4="","",(IF($C$20&lt;25%,"N/A",IF(H4&lt;=($D$20+$A$20),H4,"Descartado"))))</f>
        <v>0.19</v>
      </c>
    </row>
    <row r="5" customFormat="false" ht="12.8" hidden="false" customHeight="false" outlineLevel="0" collapsed="false">
      <c r="A5" s="3"/>
      <c r="B5" s="42"/>
      <c r="C5" s="9"/>
      <c r="D5" s="10"/>
      <c r="E5" s="11"/>
      <c r="F5" s="11"/>
      <c r="G5" s="12" t="s">
        <v>14</v>
      </c>
      <c r="H5" s="13" t="n">
        <v>2.16</v>
      </c>
      <c r="I5" s="14" t="str">
        <f aca="false">IF(H5="","",(IF($C$20&lt;25%,"N/A",IF(H5&lt;=($D$20+$A$20),H5,"Descartado"))))</f>
        <v>Descartado</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1.12046121456003</v>
      </c>
      <c r="B20" s="25" t="n">
        <f aca="false">COUNT(H3:H17)</f>
        <v>3</v>
      </c>
      <c r="C20" s="26" t="n">
        <f aca="false">IF(B20&lt;2,"N/A",(A20/D20))</f>
        <v>1.28788645351727</v>
      </c>
      <c r="D20" s="27" t="n">
        <f aca="false">ROUND(AVERAGE(H3:H17),2)</f>
        <v>0.87</v>
      </c>
      <c r="E20" s="28" t="n">
        <f aca="false">IFERROR(ROUND(IF(B20&lt;2,"N/A",(IF(C20&lt;=25%,"N/A",AVERAGE(I3:I17)))),2),"N/A")</f>
        <v>0.22</v>
      </c>
      <c r="F20" s="28" t="n">
        <f aca="false">ROUND(MEDIAN(H3:H17),2)</f>
        <v>0.25</v>
      </c>
      <c r="G20" s="29" t="str">
        <f aca="false">INDEX(G3:G17,MATCH(H20,H3:H17,0))</f>
        <v>JOSE CARLOS DE LACERDA-ME – 37.097.672/0001-77</v>
      </c>
      <c r="H20" s="30" t="n">
        <f aca="false">MIN(H3:H17)</f>
        <v>0.19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0.22</v>
      </c>
    </row>
    <row r="23" customFormat="false" ht="12.75" hidden="false" customHeight="false" outlineLevel="0" collapsed="false">
      <c r="B23" s="31"/>
      <c r="C23" s="31"/>
      <c r="D23" s="35"/>
      <c r="E23" s="35"/>
      <c r="F23" s="39"/>
      <c r="G23" s="6" t="s">
        <v>23</v>
      </c>
      <c r="H23" s="30" t="n">
        <f aca="false">ROUND(H22,2)*D3</f>
        <v>13200</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38</v>
      </c>
      <c r="B2" s="4" t="s">
        <v>2</v>
      </c>
      <c r="C2" s="4" t="s">
        <v>3</v>
      </c>
      <c r="D2" s="4" t="s">
        <v>4</v>
      </c>
      <c r="E2" s="5" t="s">
        <v>5</v>
      </c>
      <c r="F2" s="5" t="s">
        <v>6</v>
      </c>
      <c r="G2" s="4" t="s">
        <v>7</v>
      </c>
      <c r="H2" s="6" t="s">
        <v>8</v>
      </c>
      <c r="I2" s="7" t="s">
        <v>9</v>
      </c>
    </row>
    <row r="3" customFormat="false" ht="12.75" hidden="false" customHeight="true" outlineLevel="0" collapsed="false">
      <c r="A3" s="3"/>
      <c r="B3" s="42" t="s">
        <v>39</v>
      </c>
      <c r="C3" s="9" t="s">
        <v>40</v>
      </c>
      <c r="D3" s="10" t="n">
        <v>27600</v>
      </c>
      <c r="E3" s="11" t="n">
        <f aca="false">IF(C20&lt;=25%,D20,MIN(E20:F20))</f>
        <v>0.42</v>
      </c>
      <c r="F3" s="11" t="n">
        <f aca="false">MIN(H3:H17)</f>
        <v>0.19</v>
      </c>
      <c r="G3" s="12" t="s">
        <v>12</v>
      </c>
      <c r="H3" s="13" t="n">
        <v>0.19</v>
      </c>
      <c r="I3" s="14" t="n">
        <f aca="false">IF(H3="","",(IF($C$20&lt;25%,"N/A",IF(H3&lt;=($D$20+$A$20),H3,"Descartado"))))</f>
        <v>0.19</v>
      </c>
    </row>
    <row r="4" customFormat="false" ht="12.8" hidden="false" customHeight="false" outlineLevel="0" collapsed="false">
      <c r="A4" s="3"/>
      <c r="B4" s="42"/>
      <c r="C4" s="9"/>
      <c r="D4" s="10"/>
      <c r="E4" s="11"/>
      <c r="F4" s="11"/>
      <c r="G4" s="12" t="s">
        <v>13</v>
      </c>
      <c r="H4" s="13" t="n">
        <v>0.62</v>
      </c>
      <c r="I4" s="14" t="n">
        <f aca="false">IF(H4="","",(IF($C$20&lt;25%,"N/A",IF(H4&lt;=($D$20+$A$20),H4,"Descartado"))))</f>
        <v>0.62</v>
      </c>
    </row>
    <row r="5" customFormat="false" ht="12.8" hidden="false" customHeight="false" outlineLevel="0" collapsed="false">
      <c r="A5" s="3"/>
      <c r="B5" s="42"/>
      <c r="C5" s="9"/>
      <c r="D5" s="10"/>
      <c r="E5" s="11"/>
      <c r="F5" s="11"/>
      <c r="G5" s="12" t="s">
        <v>14</v>
      </c>
      <c r="H5" s="13" t="n">
        <v>0.45</v>
      </c>
      <c r="I5" s="14" t="n">
        <f aca="false">IF(H5="","",(IF($C$20&lt;25%,"N/A",IF(H5&lt;=($D$20+$A$20),H5,"Descartado"))))</f>
        <v>0.45</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0.216564078277077</v>
      </c>
      <c r="B20" s="25" t="n">
        <f aca="false">COUNT(H3:H17)</f>
        <v>3</v>
      </c>
      <c r="C20" s="26" t="n">
        <f aca="false">IF(B20&lt;2,"N/A",(A20/D20))</f>
        <v>0.515628757802565</v>
      </c>
      <c r="D20" s="27" t="n">
        <f aca="false">ROUND(AVERAGE(H3:H17),2)</f>
        <v>0.42</v>
      </c>
      <c r="E20" s="28" t="n">
        <f aca="false">IFERROR(ROUND(IF(B20&lt;2,"N/A",(IF(C20&lt;=25%,"N/A",AVERAGE(I3:I17)))),2),"N/A")</f>
        <v>0.42</v>
      </c>
      <c r="F20" s="28" t="n">
        <f aca="false">ROUND(MEDIAN(H3:H17),2)</f>
        <v>0.45</v>
      </c>
      <c r="G20" s="29" t="str">
        <f aca="false">INDEX(G3:G17,MATCH(H20,H3:H17,0))</f>
        <v>CIAN GRÁFICA E EDITORA LTDA – 01.023.452/0001-51</v>
      </c>
      <c r="H20" s="30" t="n">
        <f aca="false">MIN(H3:H17)</f>
        <v>0.19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0.42</v>
      </c>
    </row>
    <row r="23" customFormat="false" ht="12.75" hidden="false" customHeight="false" outlineLevel="0" collapsed="false">
      <c r="B23" s="31"/>
      <c r="C23" s="31"/>
      <c r="D23" s="35"/>
      <c r="E23" s="35"/>
      <c r="F23" s="39"/>
      <c r="G23" s="6" t="s">
        <v>23</v>
      </c>
      <c r="H23" s="30" t="n">
        <f aca="false">ROUND(H22,2)*D3</f>
        <v>11592</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41</v>
      </c>
      <c r="B2" s="4" t="s">
        <v>2</v>
      </c>
      <c r="C2" s="4" t="s">
        <v>3</v>
      </c>
      <c r="D2" s="4" t="s">
        <v>4</v>
      </c>
      <c r="E2" s="5" t="s">
        <v>5</v>
      </c>
      <c r="F2" s="5" t="s">
        <v>6</v>
      </c>
      <c r="G2" s="4" t="s">
        <v>7</v>
      </c>
      <c r="H2" s="6" t="s">
        <v>8</v>
      </c>
      <c r="I2" s="7" t="s">
        <v>9</v>
      </c>
    </row>
    <row r="3" customFormat="false" ht="12.75" hidden="false" customHeight="true" outlineLevel="0" collapsed="false">
      <c r="A3" s="3"/>
      <c r="B3" s="42" t="s">
        <v>42</v>
      </c>
      <c r="C3" s="9" t="s">
        <v>40</v>
      </c>
      <c r="D3" s="10" t="n">
        <v>16800</v>
      </c>
      <c r="E3" s="11" t="n">
        <f aca="false">IF(C20&lt;=25%,D20,MIN(E20:F20))</f>
        <v>0.43</v>
      </c>
      <c r="F3" s="11" t="n">
        <f aca="false">MIN(H3:H17)</f>
        <v>0.21</v>
      </c>
      <c r="G3" s="12" t="s">
        <v>12</v>
      </c>
      <c r="H3" s="13" t="n">
        <v>0.21</v>
      </c>
      <c r="I3" s="14" t="n">
        <f aca="false">IF(H3="","",(IF($C$20&lt;25%,"N/A",IF(H3&lt;=($D$20+$A$20),H3,"Descartado"))))</f>
        <v>0.21</v>
      </c>
    </row>
    <row r="4" customFormat="false" ht="12.8" hidden="false" customHeight="false" outlineLevel="0" collapsed="false">
      <c r="A4" s="3"/>
      <c r="B4" s="42"/>
      <c r="C4" s="9"/>
      <c r="D4" s="10"/>
      <c r="E4" s="11"/>
      <c r="F4" s="11"/>
      <c r="G4" s="12" t="s">
        <v>13</v>
      </c>
      <c r="H4" s="13" t="n">
        <v>0.62</v>
      </c>
      <c r="I4" s="14" t="n">
        <f aca="false">IF(H4="","",(IF($C$20&lt;25%,"N/A",IF(H4&lt;=($D$20+$A$20),H4,"Descartado"))))</f>
        <v>0.62</v>
      </c>
    </row>
    <row r="5" customFormat="false" ht="12.8" hidden="false" customHeight="false" outlineLevel="0" collapsed="false">
      <c r="A5" s="3"/>
      <c r="B5" s="42"/>
      <c r="C5" s="9"/>
      <c r="D5" s="10"/>
      <c r="E5" s="11"/>
      <c r="F5" s="11"/>
      <c r="G5" s="12" t="s">
        <v>14</v>
      </c>
      <c r="H5" s="13" t="n">
        <v>0.46</v>
      </c>
      <c r="I5" s="14" t="n">
        <f aca="false">IF(H5="","",(IF($C$20&lt;25%,"N/A",IF(H5&lt;=($D$20+$A$20),H5,"Descartado"))))</f>
        <v>0.46</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0.206639783197718</v>
      </c>
      <c r="B20" s="25" t="n">
        <f aca="false">COUNT(H3:H17)</f>
        <v>3</v>
      </c>
      <c r="C20" s="26" t="n">
        <f aca="false">IF(B20&lt;2,"N/A",(A20/D20))</f>
        <v>0.480557635343531</v>
      </c>
      <c r="D20" s="27" t="n">
        <f aca="false">ROUND(AVERAGE(H3:H17),2)</f>
        <v>0.43</v>
      </c>
      <c r="E20" s="28" t="n">
        <f aca="false">IFERROR(ROUND(IF(B20&lt;2,"N/A",(IF(C20&lt;=25%,"N/A",AVERAGE(I3:I17)))),2),"N/A")</f>
        <v>0.43</v>
      </c>
      <c r="F20" s="28" t="n">
        <f aca="false">ROUND(MEDIAN(H3:H17),2)</f>
        <v>0.46</v>
      </c>
      <c r="G20" s="29" t="str">
        <f aca="false">INDEX(G3:G17,MATCH(H20,H3:H17,0))</f>
        <v>CIAN GRÁFICA E EDITORA LTDA – 01.023.452/0001-51</v>
      </c>
      <c r="H20" s="30" t="n">
        <f aca="false">MIN(H3:H17)</f>
        <v>0.21</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0.43</v>
      </c>
    </row>
    <row r="23" customFormat="false" ht="12.75" hidden="false" customHeight="false" outlineLevel="0" collapsed="false">
      <c r="B23" s="31"/>
      <c r="C23" s="31"/>
      <c r="D23" s="35"/>
      <c r="E23" s="35"/>
      <c r="F23" s="39"/>
      <c r="G23" s="6" t="s">
        <v>23</v>
      </c>
      <c r="H23" s="30" t="n">
        <f aca="false">ROUND(H22,2)*D3</f>
        <v>7224</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43</v>
      </c>
      <c r="B2" s="4" t="s">
        <v>2</v>
      </c>
      <c r="C2" s="4" t="s">
        <v>3</v>
      </c>
      <c r="D2" s="4" t="s">
        <v>4</v>
      </c>
      <c r="E2" s="5" t="s">
        <v>5</v>
      </c>
      <c r="F2" s="5" t="s">
        <v>6</v>
      </c>
      <c r="G2" s="4" t="s">
        <v>7</v>
      </c>
      <c r="H2" s="6" t="s">
        <v>8</v>
      </c>
      <c r="I2" s="7" t="s">
        <v>9</v>
      </c>
    </row>
    <row r="3" customFormat="false" ht="12.75" hidden="false" customHeight="true" outlineLevel="0" collapsed="false">
      <c r="A3" s="3"/>
      <c r="B3" s="42" t="s">
        <v>44</v>
      </c>
      <c r="C3" s="9" t="s">
        <v>40</v>
      </c>
      <c r="D3" s="10" t="n">
        <v>1584</v>
      </c>
      <c r="E3" s="11" t="n">
        <f aca="false">IF(C20&lt;=25%,D20,MIN(E20:F20))</f>
        <v>0.71</v>
      </c>
      <c r="F3" s="11" t="n">
        <f aca="false">MIN(H3:H17)</f>
        <v>0.54</v>
      </c>
      <c r="G3" s="12" t="s">
        <v>12</v>
      </c>
      <c r="H3" s="13" t="n">
        <v>0.54</v>
      </c>
      <c r="I3" s="14" t="str">
        <f aca="false">IF(H3="","",(IF($C$20&lt;25%,"N/A",IF(H3&lt;=($D$20+$A$20),H3,"Descartado"))))</f>
        <v>N/A</v>
      </c>
    </row>
    <row r="4" customFormat="false" ht="12.8" hidden="false" customHeight="false" outlineLevel="0" collapsed="false">
      <c r="A4" s="3"/>
      <c r="B4" s="42"/>
      <c r="C4" s="9"/>
      <c r="D4" s="10"/>
      <c r="E4" s="11"/>
      <c r="F4" s="11"/>
      <c r="G4" s="12" t="s">
        <v>13</v>
      </c>
      <c r="H4" s="13" t="n">
        <v>0.79</v>
      </c>
      <c r="I4" s="14" t="str">
        <f aca="false">IF(H4="","",(IF($C$20&lt;25%,"N/A",IF(H4&lt;=($D$20+$A$20),H4,"Descartado"))))</f>
        <v>N/A</v>
      </c>
    </row>
    <row r="5" customFormat="false" ht="12.8" hidden="false" customHeight="false" outlineLevel="0" collapsed="false">
      <c r="A5" s="3"/>
      <c r="B5" s="42"/>
      <c r="C5" s="9"/>
      <c r="D5" s="10"/>
      <c r="E5" s="11"/>
      <c r="F5" s="11"/>
      <c r="G5" s="12" t="s">
        <v>14</v>
      </c>
      <c r="H5" s="13" t="n">
        <v>0.79</v>
      </c>
      <c r="I5" s="14" t="str">
        <f aca="false">IF(H5="","",(IF($C$20&lt;25%,"N/A",IF(H5&lt;=($D$20+$A$20),H5,"Descartado"))))</f>
        <v>N/A</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0.144337567297406</v>
      </c>
      <c r="B20" s="25" t="n">
        <f aca="false">COUNT(H3:H17)</f>
        <v>3</v>
      </c>
      <c r="C20" s="26" t="n">
        <f aca="false">IF(B20&lt;2,"N/A",(A20/D20))</f>
        <v>0.203292348306206</v>
      </c>
      <c r="D20" s="27" t="n">
        <f aca="false">ROUND(AVERAGE(H3:H17),2)</f>
        <v>0.71</v>
      </c>
      <c r="E20" s="28" t="str">
        <f aca="false">IFERROR(ROUND(IF(B20&lt;2,"N/A",(IF(C20&lt;=25%,"N/A",AVERAGE(I3:I17)))),2),"N/A")</f>
        <v>N/A</v>
      </c>
      <c r="F20" s="28" t="n">
        <f aca="false">ROUND(MEDIAN(H3:H17),2)</f>
        <v>0.79</v>
      </c>
      <c r="G20" s="29" t="str">
        <f aca="false">INDEX(G3:G17,MATCH(H20,H3:H17,0))</f>
        <v>CIAN GRÁFICA E EDITORA LTDA – 01.023.452/0001-51</v>
      </c>
      <c r="H20" s="30" t="n">
        <f aca="false">MIN(H3:H17)</f>
        <v>0.54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0.71</v>
      </c>
    </row>
    <row r="23" customFormat="false" ht="12.75" hidden="false" customHeight="false" outlineLevel="0" collapsed="false">
      <c r="B23" s="31"/>
      <c r="C23" s="31"/>
      <c r="D23" s="35"/>
      <c r="E23" s="35"/>
      <c r="F23" s="39"/>
      <c r="G23" s="6" t="s">
        <v>23</v>
      </c>
      <c r="H23" s="30" t="n">
        <f aca="false">ROUND(H22,2)*D3</f>
        <v>1124.64</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45</v>
      </c>
      <c r="B2" s="4" t="s">
        <v>2</v>
      </c>
      <c r="C2" s="4" t="s">
        <v>3</v>
      </c>
      <c r="D2" s="4" t="s">
        <v>4</v>
      </c>
      <c r="E2" s="5" t="s">
        <v>5</v>
      </c>
      <c r="F2" s="5" t="s">
        <v>6</v>
      </c>
      <c r="G2" s="4" t="s">
        <v>7</v>
      </c>
      <c r="H2" s="6" t="s">
        <v>8</v>
      </c>
      <c r="I2" s="7" t="s">
        <v>9</v>
      </c>
    </row>
    <row r="3" customFormat="false" ht="12.75" hidden="false" customHeight="true" outlineLevel="0" collapsed="false">
      <c r="A3" s="3"/>
      <c r="B3" s="42" t="s">
        <v>46</v>
      </c>
      <c r="C3" s="9" t="s">
        <v>40</v>
      </c>
      <c r="D3" s="10" t="n">
        <v>187200</v>
      </c>
      <c r="E3" s="11" t="n">
        <f aca="false">IF(C20&lt;=25%,D20,MIN(E20:F20))</f>
        <v>0.36</v>
      </c>
      <c r="F3" s="11" t="n">
        <f aca="false">MIN(H3:H17)</f>
        <v>0.16</v>
      </c>
      <c r="G3" s="12" t="s">
        <v>12</v>
      </c>
      <c r="H3" s="13" t="n">
        <v>0.16</v>
      </c>
      <c r="I3" s="14" t="n">
        <f aca="false">IF(H3="","",(IF($C$20&lt;25%,"N/A",IF(H3&lt;=($D$20+$A$20),H3,"Descartado"))))</f>
        <v>0.16</v>
      </c>
    </row>
    <row r="4" customFormat="false" ht="12.8" hidden="false" customHeight="false" outlineLevel="0" collapsed="false">
      <c r="A4" s="3"/>
      <c r="B4" s="42"/>
      <c r="C4" s="9"/>
      <c r="D4" s="10"/>
      <c r="E4" s="11"/>
      <c r="F4" s="11"/>
      <c r="G4" s="12" t="s">
        <v>13</v>
      </c>
      <c r="H4" s="13" t="n">
        <v>0.49</v>
      </c>
      <c r="I4" s="14" t="n">
        <f aca="false">IF(H4="","",(IF($C$20&lt;25%,"N/A",IF(H4&lt;=($D$20+$A$20),H4,"Descartado"))))</f>
        <v>0.49</v>
      </c>
    </row>
    <row r="5" customFormat="false" ht="12.8" hidden="false" customHeight="false" outlineLevel="0" collapsed="false">
      <c r="A5" s="3"/>
      <c r="B5" s="42"/>
      <c r="C5" s="9"/>
      <c r="D5" s="10"/>
      <c r="E5" s="11"/>
      <c r="F5" s="11"/>
      <c r="G5" s="12" t="s">
        <v>14</v>
      </c>
      <c r="H5" s="13" t="n">
        <v>0.43</v>
      </c>
      <c r="I5" s="14" t="n">
        <f aca="false">IF(H5="","",(IF($C$20&lt;25%,"N/A",IF(H5&lt;=($D$20+$A$20),H5,"Descartado"))))</f>
        <v>0.43</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0.175783958312469</v>
      </c>
      <c r="B20" s="25" t="n">
        <f aca="false">COUNT(H3:H17)</f>
        <v>3</v>
      </c>
      <c r="C20" s="26" t="n">
        <f aca="false">IF(B20&lt;2,"N/A",(A20/D20))</f>
        <v>0.488288773090193</v>
      </c>
      <c r="D20" s="27" t="n">
        <f aca="false">ROUND(AVERAGE(H3:H17),2)</f>
        <v>0.36</v>
      </c>
      <c r="E20" s="28" t="n">
        <f aca="false">IFERROR(ROUND(IF(B20&lt;2,"N/A",(IF(C20&lt;=25%,"N/A",AVERAGE(I3:I17)))),2),"N/A")</f>
        <v>0.36</v>
      </c>
      <c r="F20" s="28" t="n">
        <f aca="false">ROUND(MEDIAN(H3:H17),2)</f>
        <v>0.43</v>
      </c>
      <c r="G20" s="29" t="str">
        <f aca="false">INDEX(G3:G17,MATCH(H20,H3:H17,0))</f>
        <v>CIAN GRÁFICA E EDITORA LTDA – 01.023.452/0001-51</v>
      </c>
      <c r="H20" s="30" t="n">
        <f aca="false">MIN(H3:H17)</f>
        <v>0.16</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0.36</v>
      </c>
    </row>
    <row r="23" customFormat="false" ht="12.75" hidden="false" customHeight="false" outlineLevel="0" collapsed="false">
      <c r="B23" s="31"/>
      <c r="C23" s="31"/>
      <c r="D23" s="35"/>
      <c r="E23" s="35"/>
      <c r="F23" s="39"/>
      <c r="G23" s="6" t="s">
        <v>23</v>
      </c>
      <c r="H23" s="30" t="n">
        <f aca="false">ROUND(H22,2)*D3</f>
        <v>67392</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D18" activeCellId="0" sqref="D1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47</v>
      </c>
      <c r="B2" s="4" t="s">
        <v>2</v>
      </c>
      <c r="C2" s="4" t="s">
        <v>3</v>
      </c>
      <c r="D2" s="4" t="s">
        <v>4</v>
      </c>
      <c r="E2" s="5" t="s">
        <v>5</v>
      </c>
      <c r="F2" s="5" t="s">
        <v>6</v>
      </c>
      <c r="G2" s="4" t="s">
        <v>7</v>
      </c>
      <c r="H2" s="6" t="s">
        <v>8</v>
      </c>
      <c r="I2" s="7" t="s">
        <v>9</v>
      </c>
    </row>
    <row r="3" customFormat="false" ht="12.75" hidden="false" customHeight="true" outlineLevel="0" collapsed="false">
      <c r="A3" s="3"/>
      <c r="B3" s="42" t="s">
        <v>48</v>
      </c>
      <c r="C3" s="9" t="s">
        <v>49</v>
      </c>
      <c r="D3" s="10" t="n">
        <v>33300</v>
      </c>
      <c r="E3" s="11" t="n">
        <f aca="false">IF(C20&lt;=25%,D20,MIN(E20:F20))</f>
        <v>0.24</v>
      </c>
      <c r="F3" s="11" t="n">
        <f aca="false">MIN(H3:H17)</f>
        <v>0.06</v>
      </c>
      <c r="G3" s="12" t="s">
        <v>12</v>
      </c>
      <c r="H3" s="13" t="n">
        <v>0.41</v>
      </c>
      <c r="I3" s="14" t="n">
        <f aca="false">IF(H3="","",(IF($C$20&lt;25%,"N/A",IF(H3&lt;=($D$20+$A$20),H3,"Descartado"))))</f>
        <v>0.41</v>
      </c>
    </row>
    <row r="4" customFormat="false" ht="12.8" hidden="false" customHeight="false" outlineLevel="0" collapsed="false">
      <c r="A4" s="3"/>
      <c r="B4" s="42"/>
      <c r="C4" s="9"/>
      <c r="D4" s="10"/>
      <c r="E4" s="11"/>
      <c r="F4" s="11"/>
      <c r="G4" s="12" t="s">
        <v>13</v>
      </c>
      <c r="H4" s="13" t="n">
        <v>0.06</v>
      </c>
      <c r="I4" s="14" t="n">
        <f aca="false">IF(H4="","",(IF($C$20&lt;25%,"N/A",IF(H4&lt;=($D$20+$A$20),H4,"Descartado"))))</f>
        <v>0.06</v>
      </c>
    </row>
    <row r="5" customFormat="false" ht="12.8" hidden="false" customHeight="false" outlineLevel="0" collapsed="false">
      <c r="A5" s="3"/>
      <c r="B5" s="42"/>
      <c r="C5" s="9"/>
      <c r="D5" s="10"/>
      <c r="E5" s="11"/>
      <c r="F5" s="11"/>
      <c r="G5" s="12" t="s">
        <v>14</v>
      </c>
      <c r="H5" s="13" t="n">
        <v>0.24</v>
      </c>
      <c r="I5" s="14" t="n">
        <f aca="false">IF(H5="","",(IF($C$20&lt;25%,"N/A",IF(H5&lt;=($D$20+$A$20),H5,"Descartado"))))</f>
        <v>0.24</v>
      </c>
    </row>
    <row r="6" customFormat="false" ht="12.8" hidden="false" customHeight="false" outlineLevel="0" collapsed="false">
      <c r="A6" s="3"/>
      <c r="B6" s="42"/>
      <c r="C6" s="9"/>
      <c r="D6" s="10"/>
      <c r="E6" s="11"/>
      <c r="F6" s="11"/>
      <c r="G6" s="12"/>
      <c r="H6" s="13"/>
      <c r="I6" s="14" t="str">
        <f aca="false">IF(H6="","",(IF($C$20&lt;25%,"N/A",IF(H6&lt;=($D$20+$A$20),H6,"Descartado"))))</f>
        <v/>
      </c>
    </row>
    <row r="7" customFormat="false" ht="12.8" hidden="false" customHeight="false" outlineLevel="0" collapsed="false">
      <c r="A7" s="3"/>
      <c r="B7" s="42"/>
      <c r="C7" s="9"/>
      <c r="D7" s="10"/>
      <c r="E7" s="11"/>
      <c r="F7" s="11"/>
      <c r="G7" s="12"/>
      <c r="H7" s="13"/>
      <c r="I7" s="14" t="str">
        <f aca="false">IF(H7="","",(IF($C$20&lt;25%,"N/A",IF(H7&lt;=($D$20+$A$20),H7,"Descartado"))))</f>
        <v/>
      </c>
    </row>
    <row r="8" customFormat="false" ht="12.8" hidden="false" customHeight="false" outlineLevel="0" collapsed="false">
      <c r="A8" s="3"/>
      <c r="B8" s="42"/>
      <c r="C8" s="9"/>
      <c r="D8" s="10"/>
      <c r="E8" s="11"/>
      <c r="F8" s="11"/>
      <c r="G8" s="12"/>
      <c r="H8" s="13"/>
      <c r="I8" s="14" t="str">
        <f aca="false">IF(H8="","",(IF($C$20&lt;25%,"N/A",IF(H8&lt;=($D$20+$A$20),H8,"Descartado"))))</f>
        <v/>
      </c>
    </row>
    <row r="9" customFormat="false" ht="12.8" hidden="false" customHeight="false" outlineLevel="0" collapsed="false">
      <c r="A9" s="3"/>
      <c r="B9" s="42"/>
      <c r="C9" s="9"/>
      <c r="D9" s="10"/>
      <c r="E9" s="11"/>
      <c r="F9" s="11"/>
      <c r="G9" s="12"/>
      <c r="H9" s="13"/>
      <c r="I9" s="14" t="str">
        <f aca="false">IF(H9="","",(IF($C$20&lt;25%,"N/A",IF(H9&lt;=($D$20+$A$20),H9,"Descartado"))))</f>
        <v/>
      </c>
    </row>
    <row r="10" customFormat="false" ht="12.8" hidden="false" customHeight="false" outlineLevel="0" collapsed="false">
      <c r="A10" s="3"/>
      <c r="B10" s="42"/>
      <c r="C10" s="9"/>
      <c r="D10" s="10"/>
      <c r="E10" s="11"/>
      <c r="F10" s="11"/>
      <c r="G10" s="12"/>
      <c r="H10" s="13"/>
      <c r="I10" s="14" t="str">
        <f aca="false">IF(H10="","",(IF($C$20&lt;25%,"N/A",IF(H10&lt;=($D$20+$A$20),H10,"Descartado"))))</f>
        <v/>
      </c>
    </row>
    <row r="11" customFormat="false" ht="12.8" hidden="false" customHeight="false" outlineLevel="0" collapsed="false">
      <c r="A11" s="3"/>
      <c r="B11" s="42"/>
      <c r="C11" s="9"/>
      <c r="D11" s="10"/>
      <c r="E11" s="11"/>
      <c r="F11" s="11"/>
      <c r="G11" s="12"/>
      <c r="H11" s="13"/>
      <c r="I11" s="14" t="str">
        <f aca="false">IF(H11="","",(IF($C$20&lt;25%,"N/A",IF(H11&lt;=($D$20+$A$20),H11,"Descartado"))))</f>
        <v/>
      </c>
    </row>
    <row r="12" customFormat="false" ht="12.8" hidden="false" customHeight="false" outlineLevel="0" collapsed="false">
      <c r="A12" s="3"/>
      <c r="B12" s="42"/>
      <c r="C12" s="9"/>
      <c r="D12" s="10"/>
      <c r="E12" s="11"/>
      <c r="F12" s="11"/>
      <c r="G12" s="12"/>
      <c r="H12" s="13"/>
      <c r="I12" s="14" t="str">
        <f aca="false">IF(H12="","",(IF($C$20&lt;25%,"N/A",IF(H12&lt;=($D$20+$A$20),H12,"Descartado"))))</f>
        <v/>
      </c>
    </row>
    <row r="13" customFormat="false" ht="12.8" hidden="false" customHeight="false" outlineLevel="0" collapsed="false">
      <c r="A13" s="3"/>
      <c r="B13" s="42"/>
      <c r="C13" s="9"/>
      <c r="D13" s="10"/>
      <c r="E13" s="11"/>
      <c r="F13" s="11"/>
      <c r="G13" s="12"/>
      <c r="H13" s="13"/>
      <c r="I13" s="14" t="str">
        <f aca="false">IF(H13="","",(IF($C$20&lt;25%,"N/A",IF(H13&lt;=($D$20+$A$20),H13,"Descartado"))))</f>
        <v/>
      </c>
    </row>
    <row r="14" customFormat="false" ht="12.8" hidden="false" customHeight="false" outlineLevel="0" collapsed="false">
      <c r="A14" s="3"/>
      <c r="B14" s="42"/>
      <c r="C14" s="9"/>
      <c r="D14" s="10"/>
      <c r="E14" s="11"/>
      <c r="F14" s="11"/>
      <c r="G14" s="12"/>
      <c r="H14" s="13"/>
      <c r="I14" s="14" t="str">
        <f aca="false">IF(H14="","",(IF($C$20&lt;25%,"N/A",IF(H14&lt;=($D$20+$A$20),H14,"Descartado"))))</f>
        <v/>
      </c>
    </row>
    <row r="15" customFormat="false" ht="12.8" hidden="false" customHeight="false" outlineLevel="0" collapsed="false">
      <c r="A15" s="3"/>
      <c r="B15" s="42"/>
      <c r="C15" s="9"/>
      <c r="D15" s="10"/>
      <c r="E15" s="11"/>
      <c r="F15" s="11"/>
      <c r="G15" s="12"/>
      <c r="H15" s="13"/>
      <c r="I15" s="14" t="str">
        <f aca="false">IF(H15="","",(IF($C$20&lt;25%,"N/A",IF(H15&lt;=($D$20+$A$20),H15,"Descartado"))))</f>
        <v/>
      </c>
    </row>
    <row r="16" customFormat="false" ht="12.8" hidden="false" customHeight="false" outlineLevel="0" collapsed="false">
      <c r="A16" s="3"/>
      <c r="B16" s="42"/>
      <c r="C16" s="9"/>
      <c r="D16" s="10"/>
      <c r="E16" s="11"/>
      <c r="F16" s="11"/>
      <c r="G16" s="12"/>
      <c r="H16" s="13"/>
      <c r="I16" s="14" t="str">
        <f aca="false">IF(H16="","",(IF($C$20&lt;25%,"N/A",IF(H16&lt;=($D$20+$A$20),H16,"Descartado"))))</f>
        <v/>
      </c>
    </row>
    <row r="17" customFormat="false" ht="12.8" hidden="false" customHeight="false" outlineLevel="0" collapsed="false">
      <c r="A17" s="3"/>
      <c r="B17" s="42"/>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15</v>
      </c>
      <c r="B19" s="7" t="s">
        <v>16</v>
      </c>
      <c r="C19" s="6" t="s">
        <v>17</v>
      </c>
      <c r="D19" s="22" t="s">
        <v>18</v>
      </c>
      <c r="E19" s="23" t="s">
        <v>19</v>
      </c>
      <c r="F19" s="22" t="s">
        <v>20</v>
      </c>
      <c r="G19" s="6" t="s">
        <v>21</v>
      </c>
      <c r="H19" s="6"/>
      <c r="I19" s="24"/>
    </row>
    <row r="20" customFormat="false" ht="12.75" hidden="false" customHeight="false" outlineLevel="0" collapsed="false">
      <c r="A20" s="25" t="n">
        <f aca="false">IF(B20&lt;2,"N/A",(STDEV(H3:H17)))</f>
        <v>0.175023807904334</v>
      </c>
      <c r="B20" s="25" t="n">
        <f aca="false">COUNT(H3:H17)</f>
        <v>3</v>
      </c>
      <c r="C20" s="26" t="n">
        <f aca="false">IF(B20&lt;2,"N/A",(A20/D20))</f>
        <v>0.72926586626806</v>
      </c>
      <c r="D20" s="27" t="n">
        <f aca="false">ROUND(AVERAGE(H3:H17),2)</f>
        <v>0.24</v>
      </c>
      <c r="E20" s="28" t="n">
        <f aca="false">IFERROR(ROUND(IF(B20&lt;2,"N/A",(IF(C20&lt;=25%,"N/A",AVERAGE(I3:I17)))),2),"N/A")</f>
        <v>0.24</v>
      </c>
      <c r="F20" s="28" t="n">
        <f aca="false">ROUND(MEDIAN(H3:H17),2)</f>
        <v>0.24</v>
      </c>
      <c r="G20" s="29" t="str">
        <f aca="false">INDEX(G3:G17,MATCH(H20,H3:H17,0))</f>
        <v>JOSE CARLOS DE LACERDA-ME – 37.097.672/0001-77</v>
      </c>
      <c r="H20" s="30" t="n">
        <f aca="false">MIN(H3:H17)</f>
        <v>0.06</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22</v>
      </c>
      <c r="H22" s="38" t="n">
        <f aca="false">IF(C20&lt;=25%,D20,MIN(E20:F20))</f>
        <v>0.24</v>
      </c>
    </row>
    <row r="23" customFormat="false" ht="12.75" hidden="false" customHeight="false" outlineLevel="0" collapsed="false">
      <c r="B23" s="31"/>
      <c r="C23" s="31"/>
      <c r="D23" s="35"/>
      <c r="E23" s="35"/>
      <c r="F23" s="39"/>
      <c r="G23" s="6" t="s">
        <v>23</v>
      </c>
      <c r="H23" s="30" t="n">
        <f aca="false">ROUND(H22,2)*D3</f>
        <v>7992</v>
      </c>
    </row>
    <row r="24" customFormat="false" ht="12.75" hidden="false" customHeight="false" outlineLevel="0" collapsed="false">
      <c r="B24" s="35"/>
      <c r="C24" s="35"/>
      <c r="D24" s="24"/>
      <c r="E24" s="24"/>
    </row>
    <row r="26" customFormat="false" ht="12.75" hidden="false" customHeight="true" outlineLevel="0" collapsed="false">
      <c r="A26" s="40" t="s">
        <v>24</v>
      </c>
      <c r="B26" s="40"/>
      <c r="C26" s="40"/>
      <c r="D26" s="40"/>
      <c r="E26" s="40"/>
      <c r="F26" s="40"/>
      <c r="G26" s="40"/>
      <c r="H26" s="40"/>
      <c r="I26" s="40"/>
    </row>
    <row r="27" customFormat="false" ht="12.75" hidden="false" customHeight="true" outlineLevel="0" collapsed="false">
      <c r="A27" s="40" t="s">
        <v>25</v>
      </c>
      <c r="B27" s="40"/>
      <c r="C27" s="40"/>
      <c r="D27" s="40"/>
      <c r="E27" s="40"/>
      <c r="F27" s="40"/>
      <c r="G27" s="40"/>
      <c r="H27" s="40"/>
      <c r="I27" s="40"/>
    </row>
    <row r="28" customFormat="false" ht="12.75" hidden="false" customHeight="true" outlineLevel="0" collapsed="false">
      <c r="A28" s="40" t="s">
        <v>26</v>
      </c>
      <c r="B28" s="40"/>
      <c r="C28" s="40"/>
      <c r="D28" s="40"/>
      <c r="E28" s="40"/>
      <c r="F28" s="40"/>
      <c r="G28" s="40"/>
      <c r="H28" s="40"/>
      <c r="I28" s="40"/>
    </row>
    <row r="29" customFormat="false" ht="12.75" hidden="false" customHeight="true" outlineLevel="0" collapsed="false">
      <c r="A29" s="40" t="s">
        <v>27</v>
      </c>
      <c r="B29" s="40"/>
      <c r="C29" s="40"/>
      <c r="D29" s="40"/>
      <c r="E29" s="40"/>
      <c r="F29" s="40"/>
      <c r="G29" s="40"/>
      <c r="H29" s="40"/>
      <c r="I29" s="40"/>
    </row>
    <row r="30" customFormat="false" ht="12.75" hidden="false" customHeight="true" outlineLevel="0" collapsed="false">
      <c r="A30" s="40" t="s">
        <v>28</v>
      </c>
      <c r="B30" s="40"/>
      <c r="C30" s="40"/>
      <c r="D30" s="40"/>
      <c r="E30" s="40"/>
      <c r="F30" s="40"/>
      <c r="G30" s="40"/>
      <c r="H30" s="40"/>
      <c r="I30" s="40"/>
    </row>
    <row r="31" customFormat="false" ht="12.75" hidden="false" customHeight="true" outlineLevel="0" collapsed="false">
      <c r="A31" s="40" t="s">
        <v>29</v>
      </c>
      <c r="B31" s="40"/>
      <c r="C31" s="40"/>
      <c r="D31" s="40"/>
      <c r="E31" s="40"/>
      <c r="F31" s="40"/>
      <c r="G31" s="40"/>
      <c r="H31" s="40"/>
      <c r="I31" s="40"/>
    </row>
    <row r="32" customFormat="false" ht="24.75" hidden="false" customHeight="true" outlineLevel="0" collapsed="false">
      <c r="A32" s="41" t="s">
        <v>30</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62</TotalTime>
  <Application>LibreOffice/6.2.5.2$Windows_X86_64 LibreOffice_project/1ec314fa52f458adc18c4f025c545a4e8b22c159</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2019-01-16T20:04:04Z</dcterms:created>
  <dc:creator>Marconni Rodrigues de AlcGntara Santos</dc:creator>
  <dc:description/>
  <dc:language>pt-BR</dc:language>
  <cp:lastModifiedBy/>
  <cp:lastPrinted>2020-01-15T18:22:42Z</cp:lastPrinted>
  <dcterms:modified xsi:type="dcterms:W3CDTF">2020-06-01T13:30:42Z</dcterms:modified>
  <cp:revision>13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